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výdavky" sheetId="1" r:id="rId1"/>
  </sheets>
  <externalReferences>
    <externalReference r:id="rId4"/>
  </externalReferences>
  <definedNames>
    <definedName name="_xlnm.Print_Titles" localSheetId="0">'výdavky'!$4:$8</definedName>
  </definedNames>
  <calcPr fullCalcOnLoad="1"/>
</workbook>
</file>

<file path=xl/sharedStrings.xml><?xml version="1.0" encoding="utf-8"?>
<sst xmlns="http://schemas.openxmlformats.org/spreadsheetml/2006/main" count="230" uniqueCount="130">
  <si>
    <t>v tis.</t>
  </si>
  <si>
    <t>Kapitálové výdavky spolu:</t>
  </si>
  <si>
    <t>Tovary a služby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</si>
  <si>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</si>
  <si>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</si>
  <si>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</si>
  <si>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</si>
  <si>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</si>
  <si>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</si>
  <si>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Sumarizácia</t>
  </si>
  <si>
    <t>1500 budeme vinkulovať z RF</t>
  </si>
  <si>
    <t>Čerpanie k 30.9.2005</t>
  </si>
  <si>
    <t>3.zmena</t>
  </si>
  <si>
    <t>4.zmena</t>
  </si>
  <si>
    <t>Poistné a príspevok do poisťovní</t>
  </si>
  <si>
    <t>hotovo</t>
  </si>
  <si>
    <t>hotovo cez s.r.o.</t>
  </si>
  <si>
    <t>z toho</t>
  </si>
  <si>
    <t>Bežné výdavky</t>
  </si>
  <si>
    <t>Kapitálové výdavky</t>
  </si>
  <si>
    <t>5.zmena 2005</t>
  </si>
  <si>
    <t>v tis. Sk</t>
  </si>
  <si>
    <t>Príjmové finančné operácie</t>
  </si>
  <si>
    <t>Hospodárenie celkom</t>
  </si>
  <si>
    <t>Rozpočtové výdavky spolu</t>
  </si>
  <si>
    <t>03.2.0 Ochrana pred požiarmi</t>
  </si>
  <si>
    <t xml:space="preserve">04.1.2 Všeobecno-pracovná oblasť </t>
  </si>
  <si>
    <t xml:space="preserve">04.1.1  Všeobecná ekonomická a obchodná oblasť </t>
  </si>
  <si>
    <t>04.5.1.3 Správa a údržba ciest</t>
  </si>
  <si>
    <t>04.7.3 Cestovný ruch</t>
  </si>
  <si>
    <t>05.1.0   Nakladanie s odpadmi</t>
  </si>
  <si>
    <t>05.3.0 Znižovanie znečisťovania</t>
  </si>
  <si>
    <t>05.6.0 Ochrana životného prostredia inde neklasifikovaná</t>
  </si>
  <si>
    <t>06.1.0 Rozvoj bývania</t>
  </si>
  <si>
    <t>Ostatné kultúrne služby</t>
  </si>
  <si>
    <t>v tis.Sk</t>
  </si>
  <si>
    <t>2008 po úprave</t>
  </si>
  <si>
    <t>v tis. SK</t>
  </si>
  <si>
    <t>2008- po úprave</t>
  </si>
  <si>
    <t>v EUR</t>
  </si>
  <si>
    <t>v  EUR</t>
  </si>
  <si>
    <t>01.6.0 Voľby, referendum</t>
  </si>
  <si>
    <t>Mzdy, platy a ost.</t>
  </si>
  <si>
    <t>Bežné transfery</t>
  </si>
  <si>
    <t xml:space="preserve">04.5.1. </t>
  </si>
  <si>
    <t>04.4.3.   Výstavba</t>
  </si>
  <si>
    <t>Cestná doprava</t>
  </si>
  <si>
    <t>05.1.0.     Nakladanie s odpadmi</t>
  </si>
  <si>
    <t>06.4.0.     Verejné osvetlenie</t>
  </si>
  <si>
    <t xml:space="preserve">06.2.0.     Rozvoj obce </t>
  </si>
  <si>
    <t>08.1.0.     Rekreačné a športové služby</t>
  </si>
  <si>
    <t>Nákup pozemkov</t>
  </si>
  <si>
    <t>Tovary a služby spolu:</t>
  </si>
  <si>
    <t>01.10.</t>
  </si>
  <si>
    <t>Verejná správa</t>
  </si>
  <si>
    <t>Úroky bankám</t>
  </si>
  <si>
    <t>01.1.2 Finančné a rozpočtové záležitosti</t>
  </si>
  <si>
    <t>05.2.0.    Nakladanie s odpadovými vodami</t>
  </si>
  <si>
    <t>08.2.0.</t>
  </si>
  <si>
    <t>Výdavkové finančné operácie</t>
  </si>
  <si>
    <t>Výdavky školy</t>
  </si>
  <si>
    <t xml:space="preserve">Vlastné príjmy RO </t>
  </si>
  <si>
    <t>Splácanie istiny úrokov</t>
  </si>
  <si>
    <t>Splatenie úveru</t>
  </si>
  <si>
    <t>Chodník pod Barancom</t>
  </si>
  <si>
    <t>Rekonštrukcia ciest</t>
  </si>
  <si>
    <t>Cyklochodník - spoluúčať</t>
  </si>
  <si>
    <t>Prenesené kompetencie</t>
  </si>
  <si>
    <t>Originálne kompetencie</t>
  </si>
  <si>
    <t>ZŠ</t>
  </si>
  <si>
    <t>MŠ</t>
  </si>
  <si>
    <t>ŠJ</t>
  </si>
  <si>
    <t>ŠKD</t>
  </si>
  <si>
    <t>Výdavky -  škola</t>
  </si>
  <si>
    <t>Mzdy, platy</t>
  </si>
  <si>
    <t>Poistné a príspevky do poisťovní</t>
  </si>
  <si>
    <t>Transfery -SOÚ</t>
  </si>
  <si>
    <t>BT TJ</t>
  </si>
  <si>
    <t xml:space="preserve">04.7.3. </t>
  </si>
  <si>
    <t>Cestovný ruch</t>
  </si>
  <si>
    <t>BT-príspevok na občerstvenie darcom krvi</t>
  </si>
  <si>
    <t>Transfer na MFF Myjava</t>
  </si>
  <si>
    <t>08.3.0.    Vysielacie a vydavateľské služby</t>
  </si>
  <si>
    <t>08.2.0.    Knižnica</t>
  </si>
  <si>
    <t>08.4.0.   Spoločenské  služby</t>
  </si>
  <si>
    <t>09.1.1.</t>
  </si>
  <si>
    <t>Predprimárne vzdelávanie</t>
  </si>
  <si>
    <t>09.1.2.1.</t>
  </si>
  <si>
    <t>Primárne vzdelávanie</t>
  </si>
  <si>
    <t>09.5.0.</t>
  </si>
  <si>
    <t>Príspevok na CVČ Myjava</t>
  </si>
  <si>
    <t>Vzdelávanie nedefinované podľa úrovne</t>
  </si>
  <si>
    <t>Staroba</t>
  </si>
  <si>
    <t xml:space="preserve">10.2.0.   </t>
  </si>
  <si>
    <t>BT-JDS, príspevok na stravu dôchodcov</t>
  </si>
  <si>
    <t>Transfery -Kopaničiarsky region MAS</t>
  </si>
  <si>
    <t>Odvody do SP</t>
  </si>
  <si>
    <t>Odvody do poisťovní</t>
  </si>
  <si>
    <t>Autobusová zastávka Guzice</t>
  </si>
  <si>
    <t>Transfer zo ŠR</t>
  </si>
  <si>
    <t>Výdavky potraviny ŠJ</t>
  </si>
  <si>
    <t>Transfer</t>
  </si>
  <si>
    <t>Ihrisko v ZŠ</t>
  </si>
  <si>
    <t>Výpočtová technika</t>
  </si>
  <si>
    <t>Cyklotrasa Stará Myjava</t>
  </si>
  <si>
    <t>PD - Cyklotrasa Lipovčeky</t>
  </si>
  <si>
    <t>KT do zahraničia</t>
  </si>
  <si>
    <t>02.2.0 Civilná ochrana</t>
  </si>
  <si>
    <t>Zberové miesto</t>
  </si>
  <si>
    <t>Rekonštrukcia cesty v RO</t>
  </si>
  <si>
    <t>Skutočné plnenie rok 2020</t>
  </si>
  <si>
    <t>Skutočné plnenie 2020</t>
  </si>
  <si>
    <t>Rekonštrukcia kupeľnička MŠ</t>
  </si>
  <si>
    <t>Transfer zo ŠR Tovary a služby</t>
  </si>
  <si>
    <t>Oprava strechy stará škola</t>
  </si>
  <si>
    <t>Chodník od Kriškov po bytovku</t>
  </si>
  <si>
    <t>07.4.0.     Rekreačné a športové služby</t>
  </si>
  <si>
    <t>Ochrana, podpora a rozvoj verejného zdravia</t>
  </si>
  <si>
    <t>Z transferu ŠR výdavky COVID-19</t>
  </si>
  <si>
    <t>Splátka krátkodobého úveru</t>
  </si>
  <si>
    <t>Rozpočet 2022</t>
  </si>
  <si>
    <t>Očakávaná skutočnosť 2022</t>
  </si>
  <si>
    <t>Skutočné plnenie rok 2021</t>
  </si>
  <si>
    <t>Skutočné plnenie 2021</t>
  </si>
  <si>
    <t xml:space="preserve">Transfer zo ŠR - register obyvateľov, ŽP, SODB, </t>
  </si>
  <si>
    <t>VO chodník pod Barancom</t>
  </si>
  <si>
    <t>Rekonštrukcia MK na cyklotrasu</t>
  </si>
  <si>
    <t>Vratky</t>
  </si>
  <si>
    <t>Rozpočet schválený 14.12.2022 uznesením OZ č. 14/2022</t>
  </si>
  <si>
    <t xml:space="preserve"> Schválený  Rozpočet výdavky na rok 2023 s výhľadom na roky 2024-2025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</si>
</sst>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&quot;Kč&quot;"/>
    <numFmt numFmtId="183" formatCode="#,##0.00&quot;Kč&quot;"/>
    <numFmt numFmtId="184" formatCode="#,##0.0"/>
    <numFmt numFmtId="185" formatCode="0.00000"/>
    <numFmt numFmtId="186" formatCode="0.0000"/>
    <numFmt numFmtId="187" formatCode="0.000"/>
    <numFmt numFmtId="188" formatCode="0.0"/>
    <numFmt numFmtId="189" formatCode="[$-41B]d\.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%"/>
    <numFmt numFmtId="194" formatCode="000\ 00"/>
    <numFmt numFmtId="195" formatCode="\P\r\a\vd\a;&quot;Pravda&quot;;&quot;Nepravda&quot;"/>
    <numFmt numFmtId="196" formatCode="[$€-2]\ #\ ##,000_);[Red]\([$¥€-2]\ #\ ##,0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8"/>
      <color indexed="10"/>
      <name val="Arial"/>
      <family val="2"/>
    </font>
    <font>
      <i/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/>
      <top style="double"/>
      <bottom style="thin">
        <color indexed="8"/>
      </bottom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1" borderId="1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9" fontId="7" fillId="0" borderId="0" xfId="48" applyFont="1" applyFill="1" applyBorder="1" applyAlignment="1">
      <alignment/>
    </xf>
    <xf numFmtId="3" fontId="7" fillId="0" borderId="14" xfId="0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6" xfId="0" applyFont="1" applyFill="1" applyBorder="1" applyAlignment="1">
      <alignment wrapText="1"/>
    </xf>
    <xf numFmtId="14" fontId="7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left"/>
    </xf>
    <xf numFmtId="3" fontId="7" fillId="0" borderId="19" xfId="0" applyNumberFormat="1" applyFont="1" applyFill="1" applyBorder="1" applyAlignment="1">
      <alignment/>
    </xf>
    <xf numFmtId="14" fontId="7" fillId="0" borderId="2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 horizontal="left"/>
    </xf>
    <xf numFmtId="0" fontId="7" fillId="0" borderId="22" xfId="0" applyFont="1" applyFill="1" applyBorder="1" applyAlignment="1">
      <alignment wrapText="1"/>
    </xf>
    <xf numFmtId="3" fontId="7" fillId="0" borderId="23" xfId="0" applyNumberFormat="1" applyFont="1" applyFill="1" applyBorder="1" applyAlignment="1">
      <alignment horizontal="left"/>
    </xf>
    <xf numFmtId="0" fontId="7" fillId="0" borderId="23" xfId="0" applyFont="1" applyFill="1" applyBorder="1" applyAlignment="1">
      <alignment wrapText="1"/>
    </xf>
    <xf numFmtId="0" fontId="7" fillId="0" borderId="23" xfId="0" applyFont="1" applyFill="1" applyBorder="1" applyAlignment="1">
      <alignment/>
    </xf>
    <xf numFmtId="9" fontId="7" fillId="0" borderId="23" xfId="48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14" fontId="7" fillId="0" borderId="25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3" fontId="7" fillId="0" borderId="26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14" fontId="7" fillId="0" borderId="28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 horizontal="left"/>
    </xf>
    <xf numFmtId="0" fontId="7" fillId="0" borderId="29" xfId="0" applyFont="1" applyFill="1" applyBorder="1" applyAlignment="1">
      <alignment wrapText="1"/>
    </xf>
    <xf numFmtId="2" fontId="7" fillId="0" borderId="17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26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14" fontId="7" fillId="0" borderId="30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9" fontId="7" fillId="0" borderId="14" xfId="0" applyNumberFormat="1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9" fontId="7" fillId="0" borderId="14" xfId="48" applyFont="1" applyFill="1" applyBorder="1" applyAlignment="1">
      <alignment/>
    </xf>
    <xf numFmtId="0" fontId="7" fillId="0" borderId="32" xfId="0" applyFont="1" applyFill="1" applyBorder="1" applyAlignment="1">
      <alignment/>
    </xf>
    <xf numFmtId="9" fontId="9" fillId="0" borderId="14" xfId="48" applyFont="1" applyFill="1" applyBorder="1" applyAlignment="1">
      <alignment/>
    </xf>
    <xf numFmtId="0" fontId="4" fillId="0" borderId="30" xfId="0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0" fontId="9" fillId="0" borderId="32" xfId="0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19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9" fontId="7" fillId="0" borderId="30" xfId="48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left"/>
    </xf>
    <xf numFmtId="0" fontId="8" fillId="0" borderId="25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 horizontal="center" wrapText="1"/>
    </xf>
    <xf numFmtId="3" fontId="17" fillId="0" borderId="19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33" borderId="35" xfId="0" applyFont="1" applyFill="1" applyBorder="1" applyAlignment="1">
      <alignment vertical="center"/>
    </xf>
    <xf numFmtId="0" fontId="7" fillId="33" borderId="36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wrapText="1"/>
    </xf>
    <xf numFmtId="0" fontId="7" fillId="33" borderId="43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4" fillId="33" borderId="38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vertical="center"/>
    </xf>
    <xf numFmtId="0" fontId="4" fillId="33" borderId="45" xfId="0" applyFont="1" applyFill="1" applyBorder="1" applyAlignment="1">
      <alignment horizontal="left" vertical="center"/>
    </xf>
    <xf numFmtId="0" fontId="7" fillId="33" borderId="46" xfId="0" applyFont="1" applyFill="1" applyBorder="1" applyAlignment="1">
      <alignment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/>
    </xf>
    <xf numFmtId="0" fontId="17" fillId="0" borderId="30" xfId="0" applyFont="1" applyFill="1" applyBorder="1" applyAlignment="1">
      <alignment/>
    </xf>
    <xf numFmtId="0" fontId="17" fillId="0" borderId="14" xfId="0" applyFont="1" applyFill="1" applyBorder="1" applyAlignment="1">
      <alignment horizontal="left"/>
    </xf>
    <xf numFmtId="0" fontId="17" fillId="0" borderId="14" xfId="0" applyFont="1" applyFill="1" applyBorder="1" applyAlignment="1">
      <alignment wrapText="1"/>
    </xf>
    <xf numFmtId="0" fontId="17" fillId="0" borderId="48" xfId="0" applyFont="1" applyFill="1" applyBorder="1" applyAlignment="1">
      <alignment/>
    </xf>
    <xf numFmtId="0" fontId="17" fillId="0" borderId="49" xfId="0" applyFont="1" applyFill="1" applyBorder="1" applyAlignment="1">
      <alignment horizontal="left"/>
    </xf>
    <xf numFmtId="0" fontId="17" fillId="0" borderId="49" xfId="0" applyFont="1" applyFill="1" applyBorder="1" applyAlignment="1">
      <alignment wrapText="1"/>
    </xf>
    <xf numFmtId="0" fontId="13" fillId="33" borderId="50" xfId="0" applyFont="1" applyFill="1" applyBorder="1" applyAlignment="1">
      <alignment/>
    </xf>
    <xf numFmtId="0" fontId="14" fillId="33" borderId="51" xfId="0" applyFont="1" applyFill="1" applyBorder="1" applyAlignment="1">
      <alignment horizontal="left"/>
    </xf>
    <xf numFmtId="3" fontId="14" fillId="33" borderId="52" xfId="0" applyNumberFormat="1" applyFont="1" applyFill="1" applyBorder="1" applyAlignment="1">
      <alignment/>
    </xf>
    <xf numFmtId="3" fontId="14" fillId="33" borderId="53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0" fontId="16" fillId="34" borderId="54" xfId="0" applyFont="1" applyFill="1" applyBorder="1" applyAlignment="1">
      <alignment horizontal="left"/>
    </xf>
    <xf numFmtId="3" fontId="1" fillId="34" borderId="55" xfId="0" applyNumberFormat="1" applyFont="1" applyFill="1" applyBorder="1" applyAlignment="1">
      <alignment/>
    </xf>
    <xf numFmtId="3" fontId="1" fillId="34" borderId="56" xfId="0" applyNumberFormat="1" applyFont="1" applyFill="1" applyBorder="1" applyAlignment="1">
      <alignment/>
    </xf>
    <xf numFmtId="3" fontId="1" fillId="34" borderId="57" xfId="0" applyNumberFormat="1" applyFont="1" applyFill="1" applyBorder="1" applyAlignment="1">
      <alignment/>
    </xf>
    <xf numFmtId="0" fontId="7" fillId="34" borderId="0" xfId="0" applyFont="1" applyFill="1" applyAlignment="1">
      <alignment/>
    </xf>
    <xf numFmtId="0" fontId="16" fillId="34" borderId="58" xfId="0" applyFont="1" applyFill="1" applyBorder="1" applyAlignment="1">
      <alignment/>
    </xf>
    <xf numFmtId="0" fontId="16" fillId="34" borderId="30" xfId="0" applyFont="1" applyFill="1" applyBorder="1" applyAlignment="1">
      <alignment/>
    </xf>
    <xf numFmtId="0" fontId="16" fillId="34" borderId="14" xfId="0" applyFont="1" applyFill="1" applyBorder="1" applyAlignment="1">
      <alignment horizontal="left"/>
    </xf>
    <xf numFmtId="3" fontId="16" fillId="34" borderId="19" xfId="0" applyNumberFormat="1" applyFont="1" applyFill="1" applyBorder="1" applyAlignment="1">
      <alignment/>
    </xf>
    <xf numFmtId="3" fontId="16" fillId="34" borderId="31" xfId="0" applyNumberFormat="1" applyFont="1" applyFill="1" applyBorder="1" applyAlignment="1">
      <alignment/>
    </xf>
    <xf numFmtId="3" fontId="16" fillId="34" borderId="12" xfId="0" applyNumberFormat="1" applyFont="1" applyFill="1" applyBorder="1" applyAlignment="1">
      <alignment/>
    </xf>
    <xf numFmtId="3" fontId="4" fillId="35" borderId="55" xfId="0" applyNumberFormat="1" applyFont="1" applyFill="1" applyBorder="1" applyAlignment="1">
      <alignment/>
    </xf>
    <xf numFmtId="3" fontId="4" fillId="35" borderId="56" xfId="0" applyNumberFormat="1" applyFont="1" applyFill="1" applyBorder="1" applyAlignment="1">
      <alignment/>
    </xf>
    <xf numFmtId="9" fontId="7" fillId="35" borderId="10" xfId="48" applyFont="1" applyFill="1" applyBorder="1" applyAlignment="1">
      <alignment/>
    </xf>
    <xf numFmtId="3" fontId="4" fillId="35" borderId="57" xfId="0" applyNumberFormat="1" applyFont="1" applyFill="1" applyBorder="1" applyAlignment="1">
      <alignment/>
    </xf>
    <xf numFmtId="0" fontId="7" fillId="35" borderId="0" xfId="0" applyFont="1" applyFill="1" applyAlignment="1">
      <alignment/>
    </xf>
    <xf numFmtId="0" fontId="4" fillId="35" borderId="59" xfId="0" applyFont="1" applyFill="1" applyBorder="1" applyAlignment="1">
      <alignment vertical="center"/>
    </xf>
    <xf numFmtId="0" fontId="4" fillId="35" borderId="60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/>
    </xf>
    <xf numFmtId="0" fontId="8" fillId="35" borderId="61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3" fontId="1" fillId="35" borderId="52" xfId="0" applyNumberFormat="1" applyFont="1" applyFill="1" applyBorder="1" applyAlignment="1">
      <alignment/>
    </xf>
    <xf numFmtId="3" fontId="1" fillId="35" borderId="62" xfId="0" applyNumberFormat="1" applyFont="1" applyFill="1" applyBorder="1" applyAlignment="1">
      <alignment/>
    </xf>
    <xf numFmtId="3" fontId="1" fillId="35" borderId="53" xfId="0" applyNumberFormat="1" applyFont="1" applyFill="1" applyBorder="1" applyAlignment="1">
      <alignment/>
    </xf>
    <xf numFmtId="0" fontId="9" fillId="36" borderId="30" xfId="0" applyFont="1" applyFill="1" applyBorder="1" applyAlignment="1">
      <alignment/>
    </xf>
    <xf numFmtId="0" fontId="9" fillId="36" borderId="14" xfId="0" applyFont="1" applyFill="1" applyBorder="1" applyAlignment="1">
      <alignment horizontal="left"/>
    </xf>
    <xf numFmtId="0" fontId="9" fillId="36" borderId="14" xfId="0" applyFont="1" applyFill="1" applyBorder="1" applyAlignment="1">
      <alignment wrapText="1"/>
    </xf>
    <xf numFmtId="3" fontId="4" fillId="36" borderId="19" xfId="0" applyNumberFormat="1" applyFont="1" applyFill="1" applyBorder="1" applyAlignment="1">
      <alignment/>
    </xf>
    <xf numFmtId="3" fontId="4" fillId="36" borderId="31" xfId="0" applyNumberFormat="1" applyFont="1" applyFill="1" applyBorder="1" applyAlignment="1">
      <alignment/>
    </xf>
    <xf numFmtId="3" fontId="7" fillId="36" borderId="19" xfId="0" applyNumberFormat="1" applyFont="1" applyFill="1" applyBorder="1" applyAlignment="1">
      <alignment/>
    </xf>
    <xf numFmtId="3" fontId="4" fillId="36" borderId="12" xfId="0" applyNumberFormat="1" applyFont="1" applyFill="1" applyBorder="1" applyAlignment="1">
      <alignment/>
    </xf>
    <xf numFmtId="9" fontId="7" fillId="36" borderId="14" xfId="48" applyFont="1" applyFill="1" applyBorder="1" applyAlignment="1">
      <alignment/>
    </xf>
    <xf numFmtId="3" fontId="4" fillId="36" borderId="12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3" fontId="7" fillId="36" borderId="0" xfId="0" applyNumberFormat="1" applyFont="1" applyFill="1" applyAlignment="1">
      <alignment/>
    </xf>
    <xf numFmtId="14" fontId="9" fillId="36" borderId="30" xfId="0" applyNumberFormat="1" applyFont="1" applyFill="1" applyBorder="1" applyAlignment="1">
      <alignment/>
    </xf>
    <xf numFmtId="3" fontId="4" fillId="36" borderId="30" xfId="0" applyNumberFormat="1" applyFont="1" applyFill="1" applyBorder="1" applyAlignment="1">
      <alignment/>
    </xf>
    <xf numFmtId="0" fontId="4" fillId="36" borderId="14" xfId="0" applyFont="1" applyFill="1" applyBorder="1" applyAlignment="1">
      <alignment horizontal="left"/>
    </xf>
    <xf numFmtId="0" fontId="4" fillId="36" borderId="14" xfId="0" applyFont="1" applyFill="1" applyBorder="1" applyAlignment="1">
      <alignment wrapText="1"/>
    </xf>
    <xf numFmtId="3" fontId="9" fillId="36" borderId="12" xfId="0" applyNumberFormat="1" applyFont="1" applyFill="1" applyBorder="1" applyAlignment="1">
      <alignment/>
    </xf>
    <xf numFmtId="0" fontId="7" fillId="36" borderId="14" xfId="0" applyFont="1" applyFill="1" applyBorder="1" applyAlignment="1">
      <alignment wrapText="1"/>
    </xf>
    <xf numFmtId="0" fontId="9" fillId="36" borderId="63" xfId="0" applyFont="1" applyFill="1" applyBorder="1" applyAlignment="1">
      <alignment wrapText="1"/>
    </xf>
    <xf numFmtId="0" fontId="9" fillId="36" borderId="64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3" fontId="4" fillId="0" borderId="14" xfId="0" applyNumberFormat="1" applyFont="1" applyFill="1" applyBorder="1" applyAlignment="1">
      <alignment horizontal="left"/>
    </xf>
    <xf numFmtId="0" fontId="7" fillId="36" borderId="21" xfId="0" applyFont="1" applyFill="1" applyBorder="1" applyAlignment="1">
      <alignment horizontal="left"/>
    </xf>
    <xf numFmtId="0" fontId="7" fillId="36" borderId="22" xfId="0" applyFont="1" applyFill="1" applyBorder="1" applyAlignment="1">
      <alignment wrapText="1"/>
    </xf>
    <xf numFmtId="0" fontId="7" fillId="36" borderId="0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9" fontId="7" fillId="36" borderId="0" xfId="48" applyFont="1" applyFill="1" applyBorder="1" applyAlignment="1">
      <alignment/>
    </xf>
    <xf numFmtId="3" fontId="7" fillId="36" borderId="12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49" fontId="9" fillId="0" borderId="25" xfId="0" applyNumberFormat="1" applyFont="1" applyFill="1" applyBorder="1" applyAlignment="1">
      <alignment/>
    </xf>
    <xf numFmtId="3" fontId="7" fillId="0" borderId="65" xfId="0" applyNumberFormat="1" applyFont="1" applyFill="1" applyBorder="1" applyAlignment="1">
      <alignment/>
    </xf>
    <xf numFmtId="16" fontId="7" fillId="0" borderId="30" xfId="0" applyNumberFormat="1" applyFont="1" applyFill="1" applyBorder="1" applyAlignment="1">
      <alignment/>
    </xf>
    <xf numFmtId="0" fontId="20" fillId="37" borderId="14" xfId="0" applyFont="1" applyFill="1" applyBorder="1" applyAlignment="1">
      <alignment horizontal="left"/>
    </xf>
    <xf numFmtId="1" fontId="9" fillId="0" borderId="19" xfId="0" applyNumberFormat="1" applyFont="1" applyFill="1" applyBorder="1" applyAlignment="1">
      <alignment/>
    </xf>
    <xf numFmtId="3" fontId="9" fillId="37" borderId="12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4" fillId="37" borderId="12" xfId="0" applyNumberFormat="1" applyFont="1" applyFill="1" applyBorder="1" applyAlignment="1">
      <alignment/>
    </xf>
    <xf numFmtId="14" fontId="9" fillId="37" borderId="30" xfId="0" applyNumberFormat="1" applyFont="1" applyFill="1" applyBorder="1" applyAlignment="1">
      <alignment/>
    </xf>
    <xf numFmtId="0" fontId="4" fillId="37" borderId="30" xfId="0" applyFont="1" applyFill="1" applyBorder="1" applyAlignment="1">
      <alignment/>
    </xf>
    <xf numFmtId="0" fontId="9" fillId="37" borderId="30" xfId="0" applyFont="1" applyFill="1" applyBorder="1" applyAlignment="1">
      <alignment/>
    </xf>
    <xf numFmtId="3" fontId="4" fillId="36" borderId="14" xfId="0" applyNumberFormat="1" applyFont="1" applyFill="1" applyBorder="1" applyAlignment="1">
      <alignment/>
    </xf>
    <xf numFmtId="0" fontId="9" fillId="34" borderId="30" xfId="0" applyFont="1" applyFill="1" applyBorder="1" applyAlignment="1">
      <alignment/>
    </xf>
    <xf numFmtId="0" fontId="4" fillId="34" borderId="14" xfId="0" applyFont="1" applyFill="1" applyBorder="1" applyAlignment="1">
      <alignment horizontal="left"/>
    </xf>
    <xf numFmtId="0" fontId="4" fillId="34" borderId="14" xfId="0" applyFont="1" applyFill="1" applyBorder="1" applyAlignment="1">
      <alignment/>
    </xf>
    <xf numFmtId="3" fontId="9" fillId="34" borderId="19" xfId="0" applyNumberFormat="1" applyFont="1" applyFill="1" applyBorder="1" applyAlignment="1">
      <alignment/>
    </xf>
    <xf numFmtId="0" fontId="9" fillId="34" borderId="14" xfId="0" applyFont="1" applyFill="1" applyBorder="1" applyAlignment="1">
      <alignment/>
    </xf>
    <xf numFmtId="3" fontId="9" fillId="34" borderId="31" xfId="0" applyNumberFormat="1" applyFont="1" applyFill="1" applyBorder="1" applyAlignment="1">
      <alignment/>
    </xf>
    <xf numFmtId="3" fontId="9" fillId="34" borderId="12" xfId="0" applyNumberFormat="1" applyFont="1" applyFill="1" applyBorder="1" applyAlignment="1">
      <alignment/>
    </xf>
    <xf numFmtId="3" fontId="9" fillId="34" borderId="30" xfId="0" applyNumberFormat="1" applyFont="1" applyFill="1" applyBorder="1" applyAlignment="1">
      <alignment/>
    </xf>
    <xf numFmtId="3" fontId="9" fillId="34" borderId="12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3" fontId="7" fillId="34" borderId="0" xfId="0" applyNumberFormat="1" applyFont="1" applyFill="1" applyAlignment="1">
      <alignment/>
    </xf>
    <xf numFmtId="3" fontId="4" fillId="34" borderId="12" xfId="0" applyNumberFormat="1" applyFont="1" applyFill="1" applyBorder="1" applyAlignment="1">
      <alignment/>
    </xf>
    <xf numFmtId="0" fontId="12" fillId="34" borderId="30" xfId="0" applyFont="1" applyFill="1" applyBorder="1" applyAlignment="1">
      <alignment/>
    </xf>
    <xf numFmtId="3" fontId="9" fillId="34" borderId="14" xfId="0" applyNumberFormat="1" applyFont="1" applyFill="1" applyBorder="1" applyAlignment="1">
      <alignment horizontal="left"/>
    </xf>
    <xf numFmtId="0" fontId="9" fillId="34" borderId="63" xfId="0" applyFont="1" applyFill="1" applyBorder="1" applyAlignment="1">
      <alignment wrapText="1"/>
    </xf>
    <xf numFmtId="3" fontId="9" fillId="34" borderId="14" xfId="0" applyNumberFormat="1" applyFont="1" applyFill="1" applyBorder="1" applyAlignment="1">
      <alignment/>
    </xf>
    <xf numFmtId="3" fontId="12" fillId="34" borderId="0" xfId="0" applyNumberFormat="1" applyFont="1" applyFill="1" applyAlignment="1">
      <alignment/>
    </xf>
    <xf numFmtId="14" fontId="9" fillId="34" borderId="30" xfId="0" applyNumberFormat="1" applyFont="1" applyFill="1" applyBorder="1" applyAlignment="1">
      <alignment/>
    </xf>
    <xf numFmtId="0" fontId="9" fillId="34" borderId="14" xfId="0" applyFont="1" applyFill="1" applyBorder="1" applyAlignment="1">
      <alignment horizontal="left"/>
    </xf>
    <xf numFmtId="0" fontId="9" fillId="34" borderId="14" xfId="0" applyFont="1" applyFill="1" applyBorder="1" applyAlignment="1">
      <alignment wrapText="1"/>
    </xf>
    <xf numFmtId="3" fontId="4" fillId="34" borderId="19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3" fontId="4" fillId="34" borderId="31" xfId="0" applyNumberFormat="1" applyFont="1" applyFill="1" applyBorder="1" applyAlignment="1">
      <alignment/>
    </xf>
    <xf numFmtId="3" fontId="4" fillId="34" borderId="30" xfId="0" applyNumberFormat="1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3" fontId="16" fillId="0" borderId="26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16" fillId="0" borderId="19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16" fontId="4" fillId="36" borderId="30" xfId="0" applyNumberFormat="1" applyFont="1" applyFill="1" applyBorder="1" applyAlignment="1">
      <alignment/>
    </xf>
    <xf numFmtId="3" fontId="4" fillId="37" borderId="14" xfId="0" applyNumberFormat="1" applyFont="1" applyFill="1" applyBorder="1" applyAlignment="1">
      <alignment horizontal="left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0" fontId="7" fillId="0" borderId="67" xfId="0" applyFont="1" applyFill="1" applyBorder="1" applyAlignment="1">
      <alignment/>
    </xf>
    <xf numFmtId="0" fontId="4" fillId="37" borderId="14" xfId="0" applyFont="1" applyFill="1" applyBorder="1" applyAlignment="1">
      <alignment horizontal="left"/>
    </xf>
    <xf numFmtId="0" fontId="4" fillId="37" borderId="14" xfId="0" applyFont="1" applyFill="1" applyBorder="1" applyAlignment="1">
      <alignment/>
    </xf>
    <xf numFmtId="0" fontId="18" fillId="0" borderId="68" xfId="0" applyFont="1" applyFill="1" applyBorder="1" applyAlignment="1">
      <alignment/>
    </xf>
    <xf numFmtId="0" fontId="10" fillId="0" borderId="69" xfId="0" applyFont="1" applyFill="1" applyBorder="1" applyAlignment="1">
      <alignment/>
    </xf>
    <xf numFmtId="0" fontId="13" fillId="0" borderId="70" xfId="0" applyFont="1" applyFill="1" applyBorder="1" applyAlignment="1">
      <alignment horizontal="left"/>
    </xf>
    <xf numFmtId="0" fontId="19" fillId="0" borderId="70" xfId="0" applyFont="1" applyFill="1" applyBorder="1" applyAlignment="1">
      <alignment/>
    </xf>
    <xf numFmtId="0" fontId="15" fillId="0" borderId="70" xfId="0" applyFont="1" applyFill="1" applyBorder="1" applyAlignment="1">
      <alignment/>
    </xf>
    <xf numFmtId="0" fontId="12" fillId="0" borderId="71" xfId="0" applyFont="1" applyFill="1" applyBorder="1" applyAlignment="1">
      <alignment/>
    </xf>
    <xf numFmtId="0" fontId="7" fillId="0" borderId="70" xfId="0" applyFont="1" applyFill="1" applyBorder="1" applyAlignment="1">
      <alignment/>
    </xf>
    <xf numFmtId="0" fontId="7" fillId="0" borderId="72" xfId="0" applyFont="1" applyFill="1" applyBorder="1" applyAlignment="1">
      <alignment/>
    </xf>
    <xf numFmtId="0" fontId="11" fillId="0" borderId="67" xfId="0" applyFont="1" applyFill="1" applyBorder="1" applyAlignment="1">
      <alignment horizontal="left"/>
    </xf>
    <xf numFmtId="0" fontId="10" fillId="0" borderId="67" xfId="0" applyFont="1" applyFill="1" applyBorder="1" applyAlignment="1">
      <alignment horizontal="left"/>
    </xf>
    <xf numFmtId="0" fontId="12" fillId="0" borderId="67" xfId="0" applyFont="1" applyFill="1" applyBorder="1" applyAlignment="1">
      <alignment/>
    </xf>
    <xf numFmtId="0" fontId="12" fillId="0" borderId="73" xfId="0" applyFont="1" applyFill="1" applyBorder="1" applyAlignment="1">
      <alignment/>
    </xf>
    <xf numFmtId="0" fontId="7" fillId="0" borderId="74" xfId="0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30" xfId="0" applyFont="1" applyFill="1" applyBorder="1" applyAlignment="1">
      <alignment/>
    </xf>
    <xf numFmtId="16" fontId="4" fillId="0" borderId="30" xfId="0" applyNumberFormat="1" applyFont="1" applyFill="1" applyBorder="1" applyAlignment="1">
      <alignment/>
    </xf>
    <xf numFmtId="0" fontId="4" fillId="33" borderId="3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/>
    </xf>
    <xf numFmtId="0" fontId="13" fillId="0" borderId="70" xfId="0" applyFont="1" applyFill="1" applyBorder="1" applyAlignment="1">
      <alignment/>
    </xf>
    <xf numFmtId="2" fontId="7" fillId="0" borderId="75" xfId="0" applyNumberFormat="1" applyFont="1" applyFill="1" applyBorder="1" applyAlignment="1">
      <alignment/>
    </xf>
    <xf numFmtId="0" fontId="7" fillId="36" borderId="14" xfId="0" applyFont="1" applyFill="1" applyBorder="1" applyAlignment="1">
      <alignment/>
    </xf>
    <xf numFmtId="3" fontId="7" fillId="36" borderId="14" xfId="0" applyNumberFormat="1" applyFont="1" applyFill="1" applyBorder="1" applyAlignment="1">
      <alignment/>
    </xf>
    <xf numFmtId="2" fontId="7" fillId="0" borderId="30" xfId="0" applyNumberFormat="1" applyFont="1" applyFill="1" applyBorder="1" applyAlignment="1">
      <alignment/>
    </xf>
    <xf numFmtId="0" fontId="7" fillId="0" borderId="64" xfId="0" applyFont="1" applyFill="1" applyBorder="1" applyAlignment="1">
      <alignment/>
    </xf>
    <xf numFmtId="9" fontId="7" fillId="0" borderId="0" xfId="49" applyFont="1" applyFill="1" applyAlignment="1">
      <alignment/>
    </xf>
    <xf numFmtId="9" fontId="17" fillId="0" borderId="0" xfId="49" applyFont="1" applyFill="1" applyAlignment="1">
      <alignment/>
    </xf>
    <xf numFmtId="9" fontId="7" fillId="33" borderId="0" xfId="49" applyFont="1" applyFill="1" applyAlignment="1">
      <alignment/>
    </xf>
    <xf numFmtId="9" fontId="7" fillId="34" borderId="0" xfId="49" applyFont="1" applyFill="1" applyAlignment="1">
      <alignment/>
    </xf>
    <xf numFmtId="9" fontId="17" fillId="34" borderId="0" xfId="49" applyFont="1" applyFill="1" applyAlignment="1">
      <alignment/>
    </xf>
    <xf numFmtId="3" fontId="16" fillId="34" borderId="57" xfId="0" applyNumberFormat="1" applyFont="1" applyFill="1" applyBorder="1" applyAlignment="1">
      <alignment/>
    </xf>
    <xf numFmtId="3" fontId="0" fillId="0" borderId="7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17" fillId="0" borderId="34" xfId="0" applyNumberFormat="1" applyFont="1" applyFill="1" applyBorder="1" applyAlignment="1">
      <alignment/>
    </xf>
    <xf numFmtId="0" fontId="13" fillId="33" borderId="43" xfId="0" applyFont="1" applyFill="1" applyBorder="1" applyAlignment="1">
      <alignment/>
    </xf>
    <xf numFmtId="0" fontId="7" fillId="33" borderId="40" xfId="0" applyFont="1" applyFill="1" applyBorder="1" applyAlignment="1">
      <alignment horizontal="left"/>
    </xf>
    <xf numFmtId="0" fontId="4" fillId="33" borderId="25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0" fontId="4" fillId="36" borderId="14" xfId="0" applyFont="1" applyFill="1" applyBorder="1" applyAlignment="1">
      <alignment horizontal="left"/>
    </xf>
    <xf numFmtId="3" fontId="12" fillId="0" borderId="14" xfId="0" applyNumberFormat="1" applyFont="1" applyFill="1" applyBorder="1" applyAlignment="1">
      <alignment/>
    </xf>
    <xf numFmtId="3" fontId="7" fillId="0" borderId="64" xfId="0" applyNumberFormat="1" applyFont="1" applyFill="1" applyBorder="1" applyAlignment="1">
      <alignment/>
    </xf>
    <xf numFmtId="0" fontId="4" fillId="38" borderId="30" xfId="0" applyNumberFormat="1" applyFont="1" applyFill="1" applyBorder="1" applyAlignment="1">
      <alignment/>
    </xf>
    <xf numFmtId="0" fontId="7" fillId="38" borderId="14" xfId="0" applyFont="1" applyFill="1" applyBorder="1" applyAlignment="1">
      <alignment horizontal="left"/>
    </xf>
    <xf numFmtId="0" fontId="7" fillId="38" borderId="14" xfId="0" applyFont="1" applyFill="1" applyBorder="1" applyAlignment="1">
      <alignment/>
    </xf>
    <xf numFmtId="9" fontId="7" fillId="38" borderId="14" xfId="48" applyFont="1" applyFill="1" applyBorder="1" applyAlignment="1">
      <alignment/>
    </xf>
    <xf numFmtId="0" fontId="7" fillId="38" borderId="12" xfId="0" applyFont="1" applyFill="1" applyBorder="1" applyAlignment="1">
      <alignment/>
    </xf>
    <xf numFmtId="0" fontId="7" fillId="38" borderId="0" xfId="0" applyFont="1" applyFill="1" applyAlignment="1">
      <alignment/>
    </xf>
    <xf numFmtId="3" fontId="7" fillId="38" borderId="0" xfId="0" applyNumberFormat="1" applyFont="1" applyFill="1" applyAlignment="1">
      <alignment/>
    </xf>
    <xf numFmtId="0" fontId="7" fillId="38" borderId="77" xfId="0" applyFont="1" applyFill="1" applyBorder="1" applyAlignment="1">
      <alignment wrapText="1"/>
    </xf>
    <xf numFmtId="0" fontId="4" fillId="37" borderId="14" xfId="0" applyNumberFormat="1" applyFont="1" applyFill="1" applyBorder="1" applyAlignment="1">
      <alignment horizontal="left"/>
    </xf>
    <xf numFmtId="0" fontId="7" fillId="39" borderId="14" xfId="0" applyFont="1" applyFill="1" applyBorder="1" applyAlignment="1">
      <alignment wrapText="1"/>
    </xf>
    <xf numFmtId="0" fontId="7" fillId="39" borderId="14" xfId="0" applyFont="1" applyFill="1" applyBorder="1" applyAlignment="1">
      <alignment/>
    </xf>
    <xf numFmtId="0" fontId="7" fillId="39" borderId="14" xfId="0" applyFont="1" applyFill="1" applyBorder="1" applyAlignment="1">
      <alignment/>
    </xf>
    <xf numFmtId="0" fontId="7" fillId="38" borderId="14" xfId="0" applyFont="1" applyFill="1" applyBorder="1" applyAlignment="1">
      <alignment wrapText="1"/>
    </xf>
    <xf numFmtId="0" fontId="9" fillId="38" borderId="14" xfId="0" applyFont="1" applyFill="1" applyBorder="1" applyAlignment="1">
      <alignment wrapText="1"/>
    </xf>
    <xf numFmtId="0" fontId="7" fillId="40" borderId="0" xfId="0" applyFont="1" applyFill="1" applyBorder="1" applyAlignment="1">
      <alignment vertical="center" wrapText="1"/>
    </xf>
    <xf numFmtId="0" fontId="7" fillId="39" borderId="16" xfId="0" applyFont="1" applyFill="1" applyBorder="1" applyAlignment="1">
      <alignment wrapText="1"/>
    </xf>
    <xf numFmtId="0" fontId="4" fillId="38" borderId="0" xfId="0" applyFont="1" applyFill="1" applyBorder="1" applyAlignment="1">
      <alignment horizontal="left" vertical="center"/>
    </xf>
    <xf numFmtId="0" fontId="4" fillId="38" borderId="25" xfId="0" applyFont="1" applyFill="1" applyBorder="1" applyAlignment="1">
      <alignment vertical="center"/>
    </xf>
    <xf numFmtId="0" fontId="4" fillId="38" borderId="60" xfId="0" applyFont="1" applyFill="1" applyBorder="1" applyAlignment="1">
      <alignment vertical="center" wrapText="1"/>
    </xf>
    <xf numFmtId="0" fontId="16" fillId="41" borderId="0" xfId="0" applyFont="1" applyFill="1" applyBorder="1" applyAlignment="1">
      <alignment wrapText="1"/>
    </xf>
    <xf numFmtId="0" fontId="14" fillId="41" borderId="51" xfId="0" applyFont="1" applyFill="1" applyBorder="1" applyAlignment="1">
      <alignment wrapText="1"/>
    </xf>
    <xf numFmtId="0" fontId="16" fillId="38" borderId="54" xfId="0" applyFont="1" applyFill="1" applyBorder="1" applyAlignment="1">
      <alignment wrapText="1"/>
    </xf>
    <xf numFmtId="0" fontId="16" fillId="38" borderId="14" xfId="0" applyFont="1" applyFill="1" applyBorder="1" applyAlignment="1">
      <alignment wrapText="1"/>
    </xf>
    <xf numFmtId="0" fontId="7" fillId="38" borderId="16" xfId="0" applyFont="1" applyFill="1" applyBorder="1" applyAlignment="1">
      <alignment wrapText="1"/>
    </xf>
    <xf numFmtId="0" fontId="9" fillId="39" borderId="14" xfId="0" applyFont="1" applyFill="1" applyBorder="1" applyAlignment="1">
      <alignment wrapText="1"/>
    </xf>
    <xf numFmtId="0" fontId="4" fillId="39" borderId="77" xfId="0" applyFont="1" applyFill="1" applyBorder="1" applyAlignment="1">
      <alignment wrapText="1"/>
    </xf>
    <xf numFmtId="0" fontId="7" fillId="38" borderId="14" xfId="0" applyFont="1" applyFill="1" applyBorder="1" applyAlignment="1">
      <alignment/>
    </xf>
    <xf numFmtId="0" fontId="1" fillId="42" borderId="10" xfId="0" applyFont="1" applyFill="1" applyBorder="1" applyAlignment="1">
      <alignment wrapText="1"/>
    </xf>
    <xf numFmtId="0" fontId="4" fillId="42" borderId="60" xfId="0" applyFont="1" applyFill="1" applyBorder="1" applyAlignment="1">
      <alignment vertical="center" wrapText="1"/>
    </xf>
    <xf numFmtId="0" fontId="7" fillId="0" borderId="63" xfId="0" applyFont="1" applyFill="1" applyBorder="1" applyAlignment="1">
      <alignment wrapText="1"/>
    </xf>
    <xf numFmtId="0" fontId="17" fillId="0" borderId="63" xfId="0" applyFont="1" applyFill="1" applyBorder="1" applyAlignment="1">
      <alignment wrapText="1"/>
    </xf>
    <xf numFmtId="0" fontId="7" fillId="38" borderId="0" xfId="0" applyFont="1" applyFill="1" applyBorder="1" applyAlignment="1">
      <alignment vertical="center" wrapText="1"/>
    </xf>
    <xf numFmtId="0" fontId="7" fillId="0" borderId="51" xfId="0" applyFont="1" applyFill="1" applyBorder="1" applyAlignment="1">
      <alignment/>
    </xf>
    <xf numFmtId="0" fontId="1" fillId="38" borderId="51" xfId="0" applyFont="1" applyFill="1" applyBorder="1" applyAlignment="1">
      <alignment wrapText="1"/>
    </xf>
    <xf numFmtId="0" fontId="4" fillId="42" borderId="10" xfId="0" applyFont="1" applyFill="1" applyBorder="1" applyAlignment="1">
      <alignment vertical="center" wrapText="1"/>
    </xf>
    <xf numFmtId="0" fontId="4" fillId="38" borderId="63" xfId="0" applyFont="1" applyFill="1" applyBorder="1" applyAlignment="1">
      <alignment vertical="center" wrapText="1"/>
    </xf>
    <xf numFmtId="0" fontId="7" fillId="38" borderId="23" xfId="0" applyFont="1" applyFill="1" applyBorder="1" applyAlignment="1">
      <alignment wrapText="1"/>
    </xf>
    <xf numFmtId="0" fontId="4" fillId="38" borderId="29" xfId="0" applyFont="1" applyFill="1" applyBorder="1" applyAlignment="1">
      <alignment vertical="center" wrapText="1"/>
    </xf>
    <xf numFmtId="0" fontId="7" fillId="42" borderId="78" xfId="0" applyFont="1" applyFill="1" applyBorder="1" applyAlignment="1">
      <alignment/>
    </xf>
    <xf numFmtId="0" fontId="17" fillId="40" borderId="23" xfId="0" applyFont="1" applyFill="1" applyBorder="1" applyAlignment="1">
      <alignment wrapText="1"/>
    </xf>
    <xf numFmtId="0" fontId="7" fillId="38" borderId="51" xfId="0" applyFont="1" applyFill="1" applyBorder="1" applyAlignment="1">
      <alignment wrapText="1"/>
    </xf>
    <xf numFmtId="0" fontId="7" fillId="40" borderId="79" xfId="0" applyFont="1" applyFill="1" applyBorder="1" applyAlignment="1">
      <alignment/>
    </xf>
    <xf numFmtId="0" fontId="4" fillId="39" borderId="30" xfId="0" applyNumberFormat="1" applyFont="1" applyFill="1" applyBorder="1" applyAlignment="1">
      <alignment/>
    </xf>
    <xf numFmtId="0" fontId="7" fillId="39" borderId="14" xfId="0" applyFont="1" applyFill="1" applyBorder="1" applyAlignment="1">
      <alignment horizontal="left"/>
    </xf>
    <xf numFmtId="9" fontId="7" fillId="39" borderId="14" xfId="48" applyFont="1" applyFill="1" applyBorder="1" applyAlignment="1">
      <alignment/>
    </xf>
    <xf numFmtId="0" fontId="7" fillId="39" borderId="12" xfId="0" applyFont="1" applyFill="1" applyBorder="1" applyAlignment="1">
      <alignment/>
    </xf>
    <xf numFmtId="0" fontId="7" fillId="39" borderId="0" xfId="0" applyFont="1" applyFill="1" applyAlignment="1">
      <alignment/>
    </xf>
    <xf numFmtId="3" fontId="7" fillId="39" borderId="0" xfId="0" applyNumberFormat="1" applyFont="1" applyFill="1" applyAlignment="1">
      <alignment/>
    </xf>
    <xf numFmtId="0" fontId="7" fillId="40" borderId="22" xfId="0" applyFont="1" applyFill="1" applyBorder="1" applyAlignment="1">
      <alignment vertical="center" wrapText="1"/>
    </xf>
    <xf numFmtId="0" fontId="7" fillId="38" borderId="80" xfId="0" applyFont="1" applyFill="1" applyBorder="1" applyAlignment="1">
      <alignment vertical="center" wrapText="1"/>
    </xf>
    <xf numFmtId="0" fontId="21" fillId="0" borderId="70" xfId="0" applyFont="1" applyFill="1" applyBorder="1" applyAlignment="1">
      <alignment horizontal="left"/>
    </xf>
    <xf numFmtId="0" fontId="0" fillId="0" borderId="0" xfId="0" applyFont="1" applyFill="1" applyAlignment="1">
      <alignment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a 2" xfId="47"/>
    <cellStyle name="Percent" xfId="48"/>
    <cellStyle name="Percentá 2" xfId="49"/>
    <cellStyle name="Followed Hyperlink" xfId="50"/>
    <cellStyle name="Poznámka" xfId="51"/>
    <cellStyle name="Prepojená bunka" xfId="52"/>
    <cellStyle name="Spolu" xfId="53"/>
    <cellStyle name="Text upozornenia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acokova\Documents\V&#253;davky%20-%20viacrocn&#253;%20rozpocet%202016%20-%202018%20PRACOVNE%20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dav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8"/>
  <sheetViews>
    <sheetView tabSelected="1" zoomScaleSheetLayoutView="100" zoomScalePageLayoutView="0" workbookViewId="0" topLeftCell="A1">
      <selection activeCell="X22" sqref="X22"/>
    </sheetView>
  </sheetViews>
  <sheetFormatPr defaultColWidth="9.140625" defaultRowHeight="12.75" outlineLevelRow="2"/>
  <cols>
    <col min="1" max="1" width="7.28125" style="13" customWidth="1"/>
    <col min="2" max="2" width="7.421875" style="69" customWidth="1"/>
    <col min="3" max="3" width="28.57421875" style="70" customWidth="1"/>
    <col min="4" max="8" width="12.7109375" style="13" hidden="1" customWidth="1"/>
    <col min="9" max="9" width="20.7109375" style="13" hidden="1" customWidth="1"/>
    <col min="10" max="10" width="7.8515625" style="13" hidden="1" customWidth="1"/>
    <col min="11" max="12" width="9.140625" style="13" hidden="1" customWidth="1"/>
    <col min="13" max="13" width="11.00390625" style="13" customWidth="1"/>
    <col min="14" max="14" width="7.8515625" style="13" hidden="1" customWidth="1"/>
    <col min="15" max="15" width="12.28125" style="13" customWidth="1"/>
    <col min="16" max="16" width="10.57421875" style="13" customWidth="1"/>
    <col min="17" max="17" width="10.421875" style="13" customWidth="1"/>
    <col min="18" max="19" width="10.57421875" style="13" customWidth="1"/>
    <col min="20" max="20" width="10.140625" style="13" customWidth="1"/>
    <col min="21" max="16384" width="9.140625" style="13" customWidth="1"/>
  </cols>
  <sheetData>
    <row r="1" spans="3:14" ht="12" thickBot="1">
      <c r="C1" s="28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0" ht="30" customHeight="1">
      <c r="A2" s="235"/>
      <c r="B2" s="336"/>
      <c r="C2" s="237" t="s">
        <v>129</v>
      </c>
      <c r="D2" s="238"/>
      <c r="E2" s="239"/>
      <c r="F2" s="238"/>
      <c r="G2" s="239"/>
      <c r="H2" s="239"/>
      <c r="I2" s="238"/>
      <c r="J2" s="238"/>
      <c r="K2" s="239"/>
      <c r="L2" s="239"/>
      <c r="M2" s="238"/>
      <c r="N2" s="240"/>
      <c r="O2" s="255"/>
      <c r="P2" s="254"/>
      <c r="Q2" s="241"/>
      <c r="R2" s="241"/>
      <c r="S2" s="241"/>
      <c r="T2" s="242"/>
    </row>
    <row r="3" spans="1:20" ht="11.25" customHeight="1" thickBot="1">
      <c r="A3" s="236"/>
      <c r="B3" s="243"/>
      <c r="C3" s="244"/>
      <c r="D3" s="245"/>
      <c r="E3" s="232"/>
      <c r="F3" s="245"/>
      <c r="G3" s="232"/>
      <c r="H3" s="232"/>
      <c r="I3" s="245"/>
      <c r="J3" s="245"/>
      <c r="K3" s="232"/>
      <c r="L3" s="232"/>
      <c r="M3" s="245"/>
      <c r="N3" s="246"/>
      <c r="O3" s="232"/>
      <c r="P3" s="232"/>
      <c r="Q3" s="232"/>
      <c r="R3" s="232"/>
      <c r="S3" s="232"/>
      <c r="T3" s="247"/>
    </row>
    <row r="4" spans="1:14" ht="12" customHeight="1" thickBot="1">
      <c r="A4" s="91"/>
      <c r="B4" s="84"/>
      <c r="C4" s="85"/>
      <c r="D4" s="86"/>
      <c r="E4" s="1"/>
      <c r="F4" s="86"/>
      <c r="G4" s="1"/>
      <c r="H4" s="1"/>
      <c r="I4" s="86"/>
      <c r="J4" s="86"/>
      <c r="K4" s="1"/>
      <c r="L4" s="1"/>
      <c r="M4" s="86"/>
      <c r="N4" s="86"/>
    </row>
    <row r="5" spans="1:14" ht="20.25" customHeight="1" hidden="1" thickTop="1">
      <c r="A5" s="35"/>
      <c r="B5" s="36"/>
      <c r="C5" s="28"/>
      <c r="D5" s="2"/>
      <c r="E5" s="2" t="s">
        <v>10</v>
      </c>
      <c r="F5" s="2"/>
      <c r="G5" s="2"/>
      <c r="H5" s="2"/>
      <c r="I5" s="7"/>
      <c r="J5" s="11"/>
      <c r="M5" s="11"/>
      <c r="N5" s="11"/>
    </row>
    <row r="6" spans="1:14" ht="23.25" customHeight="1" hidden="1" thickBot="1" thickTop="1">
      <c r="A6" s="2"/>
      <c r="B6" s="36"/>
      <c r="C6" s="28"/>
      <c r="D6" s="2"/>
      <c r="E6" s="2"/>
      <c r="F6" s="2"/>
      <c r="G6" s="2"/>
      <c r="H6" s="2"/>
      <c r="I6" s="2"/>
      <c r="J6" s="2"/>
      <c r="M6" s="2"/>
      <c r="N6" s="2"/>
    </row>
    <row r="7" spans="1:14" ht="0.75" customHeight="1" hidden="1" thickBot="1">
      <c r="A7" s="35"/>
      <c r="B7" s="36"/>
      <c r="C7" s="28"/>
      <c r="D7" s="37"/>
      <c r="E7" s="2"/>
      <c r="F7" s="37"/>
      <c r="G7" s="2"/>
      <c r="H7" s="2"/>
      <c r="I7" s="7"/>
      <c r="J7" s="37"/>
      <c r="M7" s="37"/>
      <c r="N7" s="37"/>
    </row>
    <row r="8" spans="1:20" ht="39" customHeight="1" thickTop="1">
      <c r="A8" s="92" t="s">
        <v>18</v>
      </c>
      <c r="B8" s="93"/>
      <c r="C8" s="94"/>
      <c r="D8" s="97" t="s">
        <v>12</v>
      </c>
      <c r="E8" s="98"/>
      <c r="F8" s="99" t="s">
        <v>13</v>
      </c>
      <c r="G8" s="100" t="s">
        <v>11</v>
      </c>
      <c r="H8" s="101"/>
      <c r="I8" s="95" t="s">
        <v>20</v>
      </c>
      <c r="J8" s="102" t="s">
        <v>38</v>
      </c>
      <c r="K8" s="103"/>
      <c r="L8" s="103"/>
      <c r="M8" s="104" t="s">
        <v>110</v>
      </c>
      <c r="N8" s="104">
        <v>2009</v>
      </c>
      <c r="O8" s="104" t="s">
        <v>122</v>
      </c>
      <c r="P8" s="104" t="s">
        <v>120</v>
      </c>
      <c r="Q8" s="104" t="s">
        <v>121</v>
      </c>
      <c r="R8" s="104">
        <v>2023</v>
      </c>
      <c r="S8" s="104">
        <v>2024</v>
      </c>
      <c r="T8" s="104">
        <v>2025</v>
      </c>
    </row>
    <row r="9" spans="1:20" ht="12" customHeight="1">
      <c r="A9" s="38"/>
      <c r="B9" s="39"/>
      <c r="C9" s="10"/>
      <c r="D9" s="40" t="s">
        <v>0</v>
      </c>
      <c r="E9" s="41"/>
      <c r="F9" s="42" t="s">
        <v>0</v>
      </c>
      <c r="G9" s="6" t="s">
        <v>0</v>
      </c>
      <c r="H9" s="38"/>
      <c r="I9" s="6" t="s">
        <v>0</v>
      </c>
      <c r="J9" s="228" t="s">
        <v>35</v>
      </c>
      <c r="K9" s="229"/>
      <c r="L9" s="229"/>
      <c r="M9" s="228" t="s">
        <v>40</v>
      </c>
      <c r="N9" s="228" t="s">
        <v>21</v>
      </c>
      <c r="O9" s="228" t="s">
        <v>40</v>
      </c>
      <c r="P9" s="228" t="s">
        <v>39</v>
      </c>
      <c r="Q9" s="228" t="s">
        <v>39</v>
      </c>
      <c r="R9" s="228" t="s">
        <v>39</v>
      </c>
      <c r="S9" s="228" t="s">
        <v>39</v>
      </c>
      <c r="T9" s="228" t="s">
        <v>39</v>
      </c>
    </row>
    <row r="10" spans="1:20" ht="12" customHeight="1">
      <c r="A10" s="185" t="s">
        <v>53</v>
      </c>
      <c r="B10" s="147"/>
      <c r="C10" s="148" t="s">
        <v>54</v>
      </c>
      <c r="D10" s="149" t="e">
        <f>SUM(D13:D16)</f>
        <v>#REF!</v>
      </c>
      <c r="E10" s="150">
        <f>SUM(E13:E16)</f>
        <v>3.1</v>
      </c>
      <c r="F10" s="150" t="e">
        <f>SUM(F13:F16)</f>
        <v>#REF!</v>
      </c>
      <c r="G10" s="152" t="e">
        <f>+G11+G13+G16</f>
        <v>#REF!</v>
      </c>
      <c r="H10" s="158" t="e">
        <f>+H11+H13+H16</f>
        <v>#REF!</v>
      </c>
      <c r="I10" s="152" t="e">
        <f>+I11+I13+I16</f>
        <v>#REF!</v>
      </c>
      <c r="J10" s="152" t="e">
        <f>J11+J13+J16+#REF!+#REF!+#REF!</f>
        <v>#REF!</v>
      </c>
      <c r="K10" s="155"/>
      <c r="L10" s="156"/>
      <c r="M10" s="152">
        <f>M23+M21+M19+M16+M13+M11</f>
        <v>89285</v>
      </c>
      <c r="N10" s="152">
        <f aca="true" t="shared" si="0" ref="N10:T10">N23+N21+N19+N16+N13+N11</f>
        <v>0</v>
      </c>
      <c r="O10" s="152">
        <f>O23+O21+O19+O16+O13+O11</f>
        <v>78862</v>
      </c>
      <c r="P10" s="152">
        <f>P23+P21+P19+P16+P13+P11</f>
        <v>99613</v>
      </c>
      <c r="Q10" s="152">
        <f t="shared" si="0"/>
        <v>85465</v>
      </c>
      <c r="R10" s="152">
        <f t="shared" si="0"/>
        <v>97879</v>
      </c>
      <c r="S10" s="152">
        <f t="shared" si="0"/>
        <v>90390</v>
      </c>
      <c r="T10" s="152">
        <f t="shared" si="0"/>
        <v>95402</v>
      </c>
    </row>
    <row r="11" spans="1:20" ht="12" customHeight="1">
      <c r="A11" s="206"/>
      <c r="B11" s="207">
        <v>610</v>
      </c>
      <c r="C11" s="208" t="s">
        <v>42</v>
      </c>
      <c r="D11" s="209"/>
      <c r="E11" s="210"/>
      <c r="F11" s="211"/>
      <c r="G11" s="200" t="e">
        <f>SUM(#REF!)</f>
        <v>#REF!</v>
      </c>
      <c r="H11" s="212" t="e">
        <f>SUM(#REF!)</f>
        <v>#REF!</v>
      </c>
      <c r="I11" s="200" t="e">
        <f>SUM(#REF!)</f>
        <v>#REF!</v>
      </c>
      <c r="J11" s="197" t="e">
        <f>#REF!+#REF!+#REF!</f>
        <v>#REF!</v>
      </c>
      <c r="K11" s="126"/>
      <c r="L11" s="199"/>
      <c r="M11" s="197">
        <v>45192</v>
      </c>
      <c r="N11" s="197">
        <v>0</v>
      </c>
      <c r="O11" s="197">
        <v>39016</v>
      </c>
      <c r="P11" s="197">
        <v>46000</v>
      </c>
      <c r="Q11" s="197">
        <v>45000</v>
      </c>
      <c r="R11" s="197">
        <v>51000</v>
      </c>
      <c r="S11" s="197">
        <v>50000</v>
      </c>
      <c r="T11" s="197">
        <v>50000</v>
      </c>
    </row>
    <row r="12" spans="1:20" ht="12" customHeight="1" outlineLevel="1">
      <c r="A12" s="38"/>
      <c r="B12" s="39"/>
      <c r="C12" s="10"/>
      <c r="D12" s="17"/>
      <c r="E12" s="52"/>
      <c r="F12" s="45"/>
      <c r="G12" s="6"/>
      <c r="H12" s="72"/>
      <c r="I12" s="4"/>
      <c r="J12" s="77"/>
      <c r="L12" s="43"/>
      <c r="M12" s="77"/>
      <c r="N12" s="77"/>
      <c r="O12" s="77"/>
      <c r="P12" s="77"/>
      <c r="Q12" s="77"/>
      <c r="R12" s="77"/>
      <c r="S12" s="77"/>
      <c r="T12" s="77"/>
    </row>
    <row r="13" spans="1:20" s="51" customFormat="1" ht="12" customHeight="1">
      <c r="A13" s="201"/>
      <c r="B13" s="202">
        <v>620</v>
      </c>
      <c r="C13" s="203" t="s">
        <v>14</v>
      </c>
      <c r="D13" s="192"/>
      <c r="E13" s="204"/>
      <c r="F13" s="194"/>
      <c r="G13" s="195">
        <f>SUM(G14:G15)</f>
        <v>230</v>
      </c>
      <c r="H13" s="196" t="e">
        <f>SUM(H14:H15)</f>
        <v>#REF!</v>
      </c>
      <c r="I13" s="195" t="e">
        <f>SUM(I14:I15)</f>
        <v>#REF!</v>
      </c>
      <c r="J13" s="197" t="e">
        <f>#REF!+#REF!+#REF!+#REF!+#REF!+#REF!+#REF!+#REF!</f>
        <v>#REF!</v>
      </c>
      <c r="K13" s="205"/>
      <c r="L13" s="199" t="e">
        <f>+#REF!*0.3495</f>
        <v>#REF!</v>
      </c>
      <c r="M13" s="197">
        <v>15623</v>
      </c>
      <c r="N13" s="197">
        <v>0</v>
      </c>
      <c r="O13" s="197">
        <v>13714</v>
      </c>
      <c r="P13" s="197">
        <v>16500</v>
      </c>
      <c r="Q13" s="197">
        <v>14500</v>
      </c>
      <c r="R13" s="197">
        <v>17000</v>
      </c>
      <c r="S13" s="197">
        <v>17000</v>
      </c>
      <c r="T13" s="197">
        <v>17000</v>
      </c>
    </row>
    <row r="14" spans="1:20" ht="12" customHeight="1" outlineLevel="1">
      <c r="A14" s="38"/>
      <c r="B14" s="39"/>
      <c r="C14" s="10"/>
      <c r="D14" s="17" t="e">
        <f>+#REF!*E14</f>
        <v>#REF!</v>
      </c>
      <c r="E14" s="52">
        <v>0.1</v>
      </c>
      <c r="F14" s="45" t="e">
        <f>+D14</f>
        <v>#REF!</v>
      </c>
      <c r="G14" s="6">
        <v>230</v>
      </c>
      <c r="H14" s="72" t="e">
        <f>+G14/D14</f>
        <v>#REF!</v>
      </c>
      <c r="I14" s="4" t="e">
        <f>+F14</f>
        <v>#REF!</v>
      </c>
      <c r="J14" s="77"/>
      <c r="L14" s="52">
        <v>0.1</v>
      </c>
      <c r="M14" s="77"/>
      <c r="N14" s="77">
        <v>0</v>
      </c>
      <c r="O14" s="77"/>
      <c r="P14" s="77"/>
      <c r="Q14" s="77"/>
      <c r="R14" s="77"/>
      <c r="S14" s="77"/>
      <c r="T14" s="77"/>
    </row>
    <row r="15" spans="1:20" ht="12" customHeight="1" outlineLevel="1">
      <c r="A15" s="38"/>
      <c r="B15" s="39"/>
      <c r="C15" s="10"/>
      <c r="D15" s="17"/>
      <c r="E15" s="52"/>
      <c r="F15" s="45"/>
      <c r="G15" s="6"/>
      <c r="H15" s="72"/>
      <c r="I15" s="4"/>
      <c r="J15" s="77"/>
      <c r="L15" s="43"/>
      <c r="M15" s="77"/>
      <c r="N15" s="77"/>
      <c r="O15" s="77"/>
      <c r="P15" s="77"/>
      <c r="Q15" s="77"/>
      <c r="R15" s="77"/>
      <c r="S15" s="77"/>
      <c r="T15" s="77"/>
    </row>
    <row r="16" spans="1:20" s="55" customFormat="1" ht="12" customHeight="1">
      <c r="A16" s="189"/>
      <c r="B16" s="190">
        <v>630</v>
      </c>
      <c r="C16" s="191" t="s">
        <v>2</v>
      </c>
      <c r="D16" s="192"/>
      <c r="E16" s="193">
        <v>3</v>
      </c>
      <c r="F16" s="194"/>
      <c r="G16" s="195" t="e">
        <f>+#REF!+#REF!+#REF!+#REF!+#REF!+#REF!+#REF!</f>
        <v>#REF!</v>
      </c>
      <c r="H16" s="196" t="e">
        <f>+#REF!+#REF!+#REF!+#REF!+#REF!+#REF!+#REF!</f>
        <v>#REF!</v>
      </c>
      <c r="I16" s="195" t="e">
        <f>+#REF!+#REF!+#REF!+#REF!+#REF!+#REF!+#REF!</f>
        <v>#REF!</v>
      </c>
      <c r="J16" s="197" t="e">
        <f>#REF!+#REF!+#REF!+#REF!+#REF!+#REF!+#REF!</f>
        <v>#REF!</v>
      </c>
      <c r="K16" s="198"/>
      <c r="L16" s="199"/>
      <c r="M16" s="197">
        <v>21393</v>
      </c>
      <c r="N16" s="197">
        <v>0</v>
      </c>
      <c r="O16" s="197">
        <v>19803</v>
      </c>
      <c r="P16" s="197">
        <v>21750</v>
      </c>
      <c r="Q16" s="197">
        <v>20000</v>
      </c>
      <c r="R16" s="197">
        <v>25000</v>
      </c>
      <c r="S16" s="197">
        <v>21000</v>
      </c>
      <c r="T16" s="197">
        <v>23000</v>
      </c>
    </row>
    <row r="17" spans="1:20" ht="12" customHeight="1" outlineLevel="2">
      <c r="A17" s="38"/>
      <c r="B17" s="9"/>
      <c r="C17" s="10"/>
      <c r="D17" s="46"/>
      <c r="E17" s="41"/>
      <c r="F17" s="46"/>
      <c r="G17" s="41"/>
      <c r="H17" s="57"/>
      <c r="I17" s="4"/>
      <c r="J17" s="77"/>
      <c r="L17" s="43"/>
      <c r="M17" s="77"/>
      <c r="N17" s="77"/>
      <c r="O17" s="77"/>
      <c r="P17" s="77"/>
      <c r="Q17" s="77"/>
      <c r="R17" s="77"/>
      <c r="S17" s="77"/>
      <c r="T17" s="77"/>
    </row>
    <row r="18" spans="1:20" ht="12" customHeight="1" outlineLevel="2">
      <c r="A18" s="38"/>
      <c r="B18" s="9"/>
      <c r="C18" s="10"/>
      <c r="D18" s="46"/>
      <c r="E18" s="41"/>
      <c r="F18" s="46"/>
      <c r="G18" s="41"/>
      <c r="H18" s="57"/>
      <c r="I18" s="4"/>
      <c r="J18" s="77"/>
      <c r="L18" s="43"/>
      <c r="M18" s="77"/>
      <c r="N18" s="77"/>
      <c r="O18" s="77"/>
      <c r="P18" s="77"/>
      <c r="Q18" s="77"/>
      <c r="R18" s="77"/>
      <c r="S18" s="77"/>
      <c r="T18" s="77"/>
    </row>
    <row r="19" spans="1:20" ht="12" customHeight="1" outlineLevel="2">
      <c r="A19" s="38"/>
      <c r="B19" s="169">
        <v>640</v>
      </c>
      <c r="C19" s="249" t="s">
        <v>43</v>
      </c>
      <c r="D19" s="46"/>
      <c r="E19" s="41"/>
      <c r="F19" s="46"/>
      <c r="G19" s="41"/>
      <c r="H19" s="57"/>
      <c r="I19" s="4"/>
      <c r="J19" s="77">
        <v>0</v>
      </c>
      <c r="L19" s="43"/>
      <c r="M19" s="78">
        <v>279</v>
      </c>
      <c r="N19" s="78">
        <v>0</v>
      </c>
      <c r="O19" s="78">
        <v>1232</v>
      </c>
      <c r="P19" s="78">
        <v>15000</v>
      </c>
      <c r="Q19" s="78">
        <v>1100</v>
      </c>
      <c r="R19" s="78">
        <v>2000</v>
      </c>
      <c r="S19" s="78">
        <v>2000</v>
      </c>
      <c r="T19" s="78">
        <v>5000</v>
      </c>
    </row>
    <row r="20" spans="1:20" ht="12" customHeight="1" outlineLevel="2">
      <c r="A20" s="38"/>
      <c r="B20" s="169"/>
      <c r="C20" s="249"/>
      <c r="D20" s="46"/>
      <c r="E20" s="41"/>
      <c r="F20" s="46"/>
      <c r="G20" s="41"/>
      <c r="H20" s="57"/>
      <c r="I20" s="4"/>
      <c r="J20" s="77"/>
      <c r="L20" s="43"/>
      <c r="M20" s="78"/>
      <c r="N20" s="78"/>
      <c r="O20" s="78"/>
      <c r="P20" s="78"/>
      <c r="Q20" s="78"/>
      <c r="R20" s="78"/>
      <c r="S20" s="78"/>
      <c r="T20" s="78"/>
    </row>
    <row r="21" spans="1:20" ht="12" customHeight="1">
      <c r="A21" s="38"/>
      <c r="B21" s="165">
        <v>650</v>
      </c>
      <c r="C21" s="168" t="s">
        <v>55</v>
      </c>
      <c r="D21" s="41"/>
      <c r="E21" s="41"/>
      <c r="F21" s="41"/>
      <c r="G21" s="41"/>
      <c r="H21" s="57"/>
      <c r="I21" s="6"/>
      <c r="J21" s="75"/>
      <c r="L21" s="43"/>
      <c r="M21" s="75">
        <v>189</v>
      </c>
      <c r="N21" s="75">
        <v>0</v>
      </c>
      <c r="O21" s="75">
        <v>401</v>
      </c>
      <c r="P21" s="75">
        <v>0</v>
      </c>
      <c r="Q21" s="75">
        <v>3000</v>
      </c>
      <c r="R21" s="75">
        <v>2500</v>
      </c>
      <c r="S21" s="75">
        <v>0</v>
      </c>
      <c r="T21" s="75">
        <v>0</v>
      </c>
    </row>
    <row r="22" spans="1:20" ht="12" customHeight="1">
      <c r="A22" s="38"/>
      <c r="B22" s="41"/>
      <c r="C22" s="41"/>
      <c r="D22" s="41"/>
      <c r="E22" s="41"/>
      <c r="F22" s="41"/>
      <c r="G22" s="41"/>
      <c r="H22" s="57"/>
      <c r="I22" s="6"/>
      <c r="J22" s="75"/>
      <c r="L22" s="43"/>
      <c r="M22" s="75"/>
      <c r="N22" s="75"/>
      <c r="O22" s="75"/>
      <c r="P22" s="75"/>
      <c r="Q22" s="75"/>
      <c r="R22" s="75"/>
      <c r="S22" s="75"/>
      <c r="T22" s="75"/>
    </row>
    <row r="23" spans="1:20" ht="12" customHeight="1">
      <c r="A23" s="250" t="s">
        <v>124</v>
      </c>
      <c r="B23" s="168"/>
      <c r="C23" s="168"/>
      <c r="D23" s="41"/>
      <c r="E23" s="41"/>
      <c r="F23" s="41"/>
      <c r="G23" s="41"/>
      <c r="H23" s="57"/>
      <c r="I23" s="6"/>
      <c r="J23" s="75"/>
      <c r="L23" s="43"/>
      <c r="M23" s="76">
        <v>6609</v>
      </c>
      <c r="N23" s="75"/>
      <c r="O23" s="76">
        <v>4696</v>
      </c>
      <c r="P23" s="76">
        <f>P24</f>
        <v>363</v>
      </c>
      <c r="Q23" s="76">
        <f>Q24</f>
        <v>1865</v>
      </c>
      <c r="R23" s="76">
        <f>R24</f>
        <v>379</v>
      </c>
      <c r="S23" s="76">
        <v>390</v>
      </c>
      <c r="T23" s="76">
        <f>T24</f>
        <v>402</v>
      </c>
    </row>
    <row r="24" spans="1:20" ht="12" customHeight="1">
      <c r="A24" s="38"/>
      <c r="B24" s="39">
        <v>630</v>
      </c>
      <c r="C24" s="10" t="s">
        <v>2</v>
      </c>
      <c r="D24" s="47"/>
      <c r="E24" s="54"/>
      <c r="F24" s="47"/>
      <c r="G24" s="56"/>
      <c r="H24" s="59"/>
      <c r="I24" s="50" t="e">
        <f>+#REF!</f>
        <v>#REF!</v>
      </c>
      <c r="J24" s="4">
        <v>10</v>
      </c>
      <c r="L24" s="43"/>
      <c r="M24" s="4">
        <v>6609</v>
      </c>
      <c r="N24" s="4">
        <v>0</v>
      </c>
      <c r="O24" s="4">
        <v>4696</v>
      </c>
      <c r="P24" s="4">
        <v>363</v>
      </c>
      <c r="Q24" s="4">
        <v>1865</v>
      </c>
      <c r="R24" s="4">
        <v>379</v>
      </c>
      <c r="S24" s="4">
        <v>390</v>
      </c>
      <c r="T24" s="4">
        <v>402</v>
      </c>
    </row>
    <row r="25" spans="1:20" ht="12" customHeight="1">
      <c r="A25" s="38"/>
      <c r="B25" s="9"/>
      <c r="C25" s="10"/>
      <c r="D25" s="46"/>
      <c r="E25" s="41"/>
      <c r="F25" s="46"/>
      <c r="G25" s="41"/>
      <c r="H25" s="57"/>
      <c r="I25" s="4"/>
      <c r="J25" s="76"/>
      <c r="L25" s="43"/>
      <c r="M25" s="76"/>
      <c r="N25" s="76"/>
      <c r="O25" s="76"/>
      <c r="P25" s="76"/>
      <c r="Q25" s="76"/>
      <c r="R25" s="76"/>
      <c r="S25" s="76"/>
      <c r="T25" s="76"/>
    </row>
    <row r="26" spans="1:20" ht="12" customHeight="1">
      <c r="A26" s="186" t="s">
        <v>56</v>
      </c>
      <c r="B26" s="159"/>
      <c r="C26" s="160"/>
      <c r="D26" s="149"/>
      <c r="E26" s="150"/>
      <c r="F26" s="149"/>
      <c r="G26" s="149"/>
      <c r="H26" s="150"/>
      <c r="I26" s="152"/>
      <c r="J26" s="154"/>
      <c r="K26" s="155"/>
      <c r="L26" s="156"/>
      <c r="M26" s="154">
        <f>M31+M29+M27</f>
        <v>56418</v>
      </c>
      <c r="N26" s="154">
        <f aca="true" t="shared" si="1" ref="N26:T26">N31+N29+N27</f>
        <v>0</v>
      </c>
      <c r="O26" s="154">
        <f t="shared" si="1"/>
        <v>64843</v>
      </c>
      <c r="P26" s="154">
        <f>P31+P29+P27</f>
        <v>74684</v>
      </c>
      <c r="Q26" s="154">
        <f t="shared" si="1"/>
        <v>72800</v>
      </c>
      <c r="R26" s="154">
        <f t="shared" si="1"/>
        <v>79500</v>
      </c>
      <c r="S26" s="154">
        <f t="shared" si="1"/>
        <v>78500</v>
      </c>
      <c r="T26" s="154">
        <f t="shared" si="1"/>
        <v>80000</v>
      </c>
    </row>
    <row r="27" spans="1:20" ht="12" customHeight="1">
      <c r="A27" s="44"/>
      <c r="B27" s="80">
        <v>610</v>
      </c>
      <c r="C27" s="41" t="s">
        <v>74</v>
      </c>
      <c r="D27" s="41"/>
      <c r="E27" s="41"/>
      <c r="F27" s="41"/>
      <c r="G27" s="41"/>
      <c r="H27" s="57"/>
      <c r="I27" s="6"/>
      <c r="J27" s="6"/>
      <c r="L27" s="43"/>
      <c r="M27" s="4">
        <v>34089</v>
      </c>
      <c r="N27" s="6">
        <v>0</v>
      </c>
      <c r="O27" s="4">
        <v>41217</v>
      </c>
      <c r="P27" s="4">
        <v>47934</v>
      </c>
      <c r="Q27" s="4">
        <v>46000</v>
      </c>
      <c r="R27" s="4">
        <v>50000</v>
      </c>
      <c r="S27" s="4">
        <v>50000</v>
      </c>
      <c r="T27" s="4">
        <v>50000</v>
      </c>
    </row>
    <row r="28" spans="1:20" ht="12" customHeight="1">
      <c r="A28" s="44"/>
      <c r="B28" s="80"/>
      <c r="C28" s="41"/>
      <c r="D28" s="41"/>
      <c r="E28" s="41"/>
      <c r="F28" s="41"/>
      <c r="G28" s="41"/>
      <c r="H28" s="57"/>
      <c r="I28" s="6"/>
      <c r="J28" s="6"/>
      <c r="L28" s="43"/>
      <c r="M28" s="6"/>
      <c r="N28" s="6"/>
      <c r="O28" s="6"/>
      <c r="P28" s="6"/>
      <c r="Q28" s="6"/>
      <c r="R28" s="6"/>
      <c r="S28" s="6"/>
      <c r="T28" s="6"/>
    </row>
    <row r="29" spans="1:20" ht="12" customHeight="1">
      <c r="A29" s="44"/>
      <c r="B29" s="39">
        <v>620</v>
      </c>
      <c r="C29" s="41" t="s">
        <v>75</v>
      </c>
      <c r="D29" s="41"/>
      <c r="E29" s="41"/>
      <c r="F29" s="41"/>
      <c r="G29" s="41"/>
      <c r="H29" s="57"/>
      <c r="I29" s="6"/>
      <c r="J29" s="6"/>
      <c r="L29" s="43"/>
      <c r="M29" s="4">
        <v>13730</v>
      </c>
      <c r="N29" s="6">
        <v>0</v>
      </c>
      <c r="O29" s="4">
        <v>16734</v>
      </c>
      <c r="P29" s="4">
        <v>17550</v>
      </c>
      <c r="Q29" s="4">
        <v>17000</v>
      </c>
      <c r="R29" s="4">
        <v>17500</v>
      </c>
      <c r="S29" s="4">
        <v>18000</v>
      </c>
      <c r="T29" s="4">
        <v>18000</v>
      </c>
    </row>
    <row r="30" spans="1:20" ht="12" customHeight="1">
      <c r="A30" s="44"/>
      <c r="B30" s="39"/>
      <c r="C30" s="41"/>
      <c r="D30" s="41"/>
      <c r="E30" s="41"/>
      <c r="F30" s="41"/>
      <c r="G30" s="41"/>
      <c r="H30" s="57"/>
      <c r="I30" s="6"/>
      <c r="J30" s="6"/>
      <c r="L30" s="43"/>
      <c r="M30" s="6"/>
      <c r="N30" s="6"/>
      <c r="O30" s="6"/>
      <c r="P30" s="6"/>
      <c r="Q30" s="6"/>
      <c r="R30" s="6"/>
      <c r="S30" s="6"/>
      <c r="T30" s="6"/>
    </row>
    <row r="31" spans="1:20" ht="12" customHeight="1">
      <c r="A31" s="44"/>
      <c r="B31" s="39">
        <v>630</v>
      </c>
      <c r="C31" s="41" t="s">
        <v>2</v>
      </c>
      <c r="D31" s="41"/>
      <c r="E31" s="41"/>
      <c r="F31" s="41"/>
      <c r="G31" s="41"/>
      <c r="H31" s="57"/>
      <c r="I31" s="6"/>
      <c r="J31" s="6"/>
      <c r="L31" s="43"/>
      <c r="M31" s="4">
        <v>8599</v>
      </c>
      <c r="N31" s="6">
        <v>0</v>
      </c>
      <c r="O31" s="4">
        <v>6892</v>
      </c>
      <c r="P31" s="4">
        <v>9200</v>
      </c>
      <c r="Q31" s="4">
        <v>9800</v>
      </c>
      <c r="R31" s="4">
        <v>12000</v>
      </c>
      <c r="S31" s="4">
        <v>10500</v>
      </c>
      <c r="T31" s="4">
        <v>12000</v>
      </c>
    </row>
    <row r="32" spans="1:20" ht="12" customHeight="1">
      <c r="A32" s="44"/>
      <c r="B32" s="39"/>
      <c r="C32" s="41"/>
      <c r="D32" s="41"/>
      <c r="E32" s="41"/>
      <c r="F32" s="41"/>
      <c r="G32" s="41"/>
      <c r="H32" s="57"/>
      <c r="I32" s="6"/>
      <c r="J32" s="6"/>
      <c r="L32" s="43"/>
      <c r="M32" s="6"/>
      <c r="N32" s="6"/>
      <c r="O32" s="6"/>
      <c r="P32" s="6"/>
      <c r="Q32" s="6"/>
      <c r="R32" s="6"/>
      <c r="S32" s="6"/>
      <c r="T32" s="6"/>
    </row>
    <row r="33" spans="1:20" ht="12" customHeight="1">
      <c r="A33" s="186" t="s">
        <v>41</v>
      </c>
      <c r="B33" s="159"/>
      <c r="C33" s="160"/>
      <c r="D33" s="149">
        <f>SUM(D39:D40)</f>
        <v>0</v>
      </c>
      <c r="E33" s="150">
        <f>SUM(E39:E40)</f>
        <v>0</v>
      </c>
      <c r="F33" s="149">
        <f>SUM(F39:F40)</f>
        <v>0</v>
      </c>
      <c r="G33" s="149" t="e">
        <f>+#REF!+#REF!+#REF!+#REF!+#REF!+#REF!</f>
        <v>#REF!</v>
      </c>
      <c r="H33" s="150" t="e">
        <f>+#REF!+#REF!+#REF!+#REF!+#REF!+#REF!</f>
        <v>#REF!</v>
      </c>
      <c r="I33" s="152" t="e">
        <f>+#REF!+#REF!+#REF!+#REF!+#REF!+#REF!</f>
        <v>#REF!</v>
      </c>
      <c r="J33" s="154" t="e">
        <f>#REF!+#REF!+#REF!+#REF!++#REF!+#REF!</f>
        <v>#REF!</v>
      </c>
      <c r="K33" s="155" t="s">
        <v>15</v>
      </c>
      <c r="L33" s="156"/>
      <c r="M33" s="154">
        <f aca="true" t="shared" si="2" ref="M33:T33">M34</f>
        <v>720</v>
      </c>
      <c r="N33" s="154">
        <f t="shared" si="2"/>
        <v>0</v>
      </c>
      <c r="O33" s="154">
        <f t="shared" si="2"/>
        <v>0</v>
      </c>
      <c r="P33" s="154">
        <f t="shared" si="2"/>
        <v>1100</v>
      </c>
      <c r="Q33" s="154">
        <f t="shared" si="2"/>
        <v>1050</v>
      </c>
      <c r="R33" s="154">
        <f t="shared" si="2"/>
        <v>1000</v>
      </c>
      <c r="S33" s="154">
        <f t="shared" si="2"/>
        <v>1200</v>
      </c>
      <c r="T33" s="154">
        <f t="shared" si="2"/>
        <v>0</v>
      </c>
    </row>
    <row r="34" spans="1:20" ht="12" customHeight="1">
      <c r="A34" s="44"/>
      <c r="B34" s="39">
        <v>630</v>
      </c>
      <c r="C34" s="41" t="s">
        <v>2</v>
      </c>
      <c r="D34" s="41"/>
      <c r="E34" s="41"/>
      <c r="F34" s="41"/>
      <c r="G34" s="41"/>
      <c r="H34" s="57"/>
      <c r="I34" s="6"/>
      <c r="J34" s="6"/>
      <c r="L34" s="43"/>
      <c r="M34" s="6">
        <v>720</v>
      </c>
      <c r="N34" s="6">
        <v>0</v>
      </c>
      <c r="O34" s="6">
        <v>0</v>
      </c>
      <c r="P34" s="6">
        <v>1100</v>
      </c>
      <c r="Q34" s="6">
        <v>1050</v>
      </c>
      <c r="R34" s="6">
        <v>1000</v>
      </c>
      <c r="S34" s="6">
        <v>1200</v>
      </c>
      <c r="T34" s="6"/>
    </row>
    <row r="35" spans="1:20" ht="12" customHeight="1">
      <c r="A35" s="44"/>
      <c r="B35" s="39"/>
      <c r="C35" s="41"/>
      <c r="D35" s="41"/>
      <c r="E35" s="41"/>
      <c r="F35" s="41"/>
      <c r="G35" s="41"/>
      <c r="H35" s="57"/>
      <c r="I35" s="6"/>
      <c r="J35" s="6"/>
      <c r="L35" s="43"/>
      <c r="M35" s="6"/>
      <c r="N35" s="6"/>
      <c r="O35" s="6"/>
      <c r="P35" s="6"/>
      <c r="Q35" s="6"/>
      <c r="R35" s="6"/>
      <c r="S35" s="6"/>
      <c r="T35" s="6"/>
    </row>
    <row r="36" spans="1:20" ht="12" customHeight="1">
      <c r="A36" s="328" t="s">
        <v>107</v>
      </c>
      <c r="B36" s="329"/>
      <c r="C36" s="296"/>
      <c r="D36" s="296"/>
      <c r="E36" s="296"/>
      <c r="F36" s="296"/>
      <c r="G36" s="296"/>
      <c r="H36" s="330"/>
      <c r="I36" s="331"/>
      <c r="J36" s="331"/>
      <c r="K36" s="332"/>
      <c r="L36" s="333"/>
      <c r="M36" s="331">
        <f>SUM(M37:M38)</f>
        <v>980</v>
      </c>
      <c r="N36" s="331"/>
      <c r="O36" s="331">
        <f aca="true" t="shared" si="3" ref="O36:T36">SUM(O37:O38)</f>
        <v>0</v>
      </c>
      <c r="P36" s="331">
        <f>SUM(P37:P38)</f>
        <v>0</v>
      </c>
      <c r="Q36" s="331">
        <f t="shared" si="3"/>
        <v>0</v>
      </c>
      <c r="R36" s="331">
        <f t="shared" si="3"/>
        <v>0</v>
      </c>
      <c r="S36" s="331">
        <f t="shared" si="3"/>
        <v>0</v>
      </c>
      <c r="T36" s="331">
        <f t="shared" si="3"/>
        <v>0</v>
      </c>
    </row>
    <row r="37" spans="1:20" ht="12" customHeight="1">
      <c r="A37" s="286"/>
      <c r="B37" s="287">
        <v>630</v>
      </c>
      <c r="C37" s="288" t="s">
        <v>113</v>
      </c>
      <c r="D37" s="288"/>
      <c r="E37" s="288"/>
      <c r="F37" s="288"/>
      <c r="G37" s="288"/>
      <c r="H37" s="289"/>
      <c r="I37" s="290"/>
      <c r="J37" s="290"/>
      <c r="K37" s="291"/>
      <c r="L37" s="292"/>
      <c r="M37" s="290">
        <v>980</v>
      </c>
      <c r="N37" s="290"/>
      <c r="O37" s="290">
        <v>0</v>
      </c>
      <c r="P37" s="290"/>
      <c r="Q37" s="290"/>
      <c r="R37" s="290"/>
      <c r="S37" s="290"/>
      <c r="T37" s="290"/>
    </row>
    <row r="38" spans="1:20" ht="12" customHeight="1">
      <c r="A38" s="286"/>
      <c r="B38" s="287"/>
      <c r="C38" s="288"/>
      <c r="D38" s="288"/>
      <c r="E38" s="288"/>
      <c r="F38" s="288"/>
      <c r="G38" s="288"/>
      <c r="H38" s="289"/>
      <c r="I38" s="290"/>
      <c r="J38" s="290"/>
      <c r="K38" s="291"/>
      <c r="L38" s="292"/>
      <c r="M38" s="290"/>
      <c r="N38" s="290"/>
      <c r="O38" s="290"/>
      <c r="P38" s="290"/>
      <c r="Q38" s="290"/>
      <c r="R38" s="290"/>
      <c r="S38" s="290"/>
      <c r="T38" s="290"/>
    </row>
    <row r="39" spans="1:20" ht="12" customHeight="1">
      <c r="A39" s="186" t="s">
        <v>25</v>
      </c>
      <c r="B39" s="159"/>
      <c r="C39" s="160"/>
      <c r="D39" s="149">
        <f>SUM(D40:D40)</f>
        <v>0</v>
      </c>
      <c r="E39" s="150">
        <f>SUM(E40:E40)</f>
        <v>0</v>
      </c>
      <c r="F39" s="149">
        <f>SUM(F40:F40)</f>
        <v>0</v>
      </c>
      <c r="G39" s="149" t="e">
        <f>+#REF!+G40+#REF!+#REF!+#REF!+#REF!</f>
        <v>#REF!</v>
      </c>
      <c r="H39" s="150" t="e">
        <f>+#REF!+H40+#REF!+#REF!+#REF!+#REF!</f>
        <v>#REF!</v>
      </c>
      <c r="I39" s="152" t="e">
        <f>+#REF!+I40+#REF!+#REF!+#REF!+#REF!</f>
        <v>#REF!</v>
      </c>
      <c r="J39" s="154" t="e">
        <f>#REF!+J40+#REF!+#REF!++#REF!+#REF!</f>
        <v>#REF!</v>
      </c>
      <c r="K39" s="155" t="s">
        <v>15</v>
      </c>
      <c r="L39" s="156"/>
      <c r="M39" s="154">
        <f aca="true" t="shared" si="4" ref="M39:T39">M40</f>
        <v>1179</v>
      </c>
      <c r="N39" s="154">
        <f t="shared" si="4"/>
        <v>0</v>
      </c>
      <c r="O39" s="154">
        <f t="shared" si="4"/>
        <v>1495</v>
      </c>
      <c r="P39" s="154">
        <f t="shared" si="4"/>
        <v>1800</v>
      </c>
      <c r="Q39" s="154">
        <f t="shared" si="4"/>
        <v>1500</v>
      </c>
      <c r="R39" s="154">
        <f t="shared" si="4"/>
        <v>2000</v>
      </c>
      <c r="S39" s="154">
        <f t="shared" si="4"/>
        <v>2000</v>
      </c>
      <c r="T39" s="154">
        <f t="shared" si="4"/>
        <v>2000</v>
      </c>
    </row>
    <row r="40" spans="1:20" ht="12" customHeight="1">
      <c r="A40" s="53"/>
      <c r="B40" s="39">
        <v>630</v>
      </c>
      <c r="C40" s="10" t="s">
        <v>2</v>
      </c>
      <c r="D40" s="47"/>
      <c r="E40" s="54"/>
      <c r="F40" s="47"/>
      <c r="G40" s="47" t="e">
        <f>SUM(#REF!)</f>
        <v>#REF!</v>
      </c>
      <c r="H40" s="49" t="e">
        <f>SUM(#REF!)</f>
        <v>#REF!</v>
      </c>
      <c r="I40" s="50" t="e">
        <f>SUM(#REF!)</f>
        <v>#REF!</v>
      </c>
      <c r="J40" s="4">
        <v>10</v>
      </c>
      <c r="L40" s="43"/>
      <c r="M40" s="4">
        <v>1179</v>
      </c>
      <c r="N40" s="4"/>
      <c r="O40" s="4">
        <v>1495</v>
      </c>
      <c r="P40" s="4">
        <v>1800</v>
      </c>
      <c r="Q40" s="4">
        <v>1500</v>
      </c>
      <c r="R40" s="4">
        <v>2000</v>
      </c>
      <c r="S40" s="4">
        <v>2000</v>
      </c>
      <c r="T40" s="4">
        <v>2000</v>
      </c>
    </row>
    <row r="41" spans="1:20" ht="12" customHeight="1">
      <c r="A41" s="38"/>
      <c r="B41" s="39"/>
      <c r="C41" s="10"/>
      <c r="D41" s="58"/>
      <c r="E41" s="41"/>
      <c r="F41" s="41"/>
      <c r="G41" s="41"/>
      <c r="H41" s="41"/>
      <c r="I41" s="6"/>
      <c r="J41" s="75"/>
      <c r="L41" s="43"/>
      <c r="M41" s="75"/>
      <c r="N41" s="75"/>
      <c r="O41" s="75"/>
      <c r="P41" s="75"/>
      <c r="Q41" s="75"/>
      <c r="R41" s="75"/>
      <c r="S41" s="75"/>
      <c r="T41" s="75"/>
    </row>
    <row r="42" spans="1:25" ht="12" customHeight="1">
      <c r="A42" s="186" t="s">
        <v>45</v>
      </c>
      <c r="B42" s="159"/>
      <c r="C42" s="162"/>
      <c r="D42" s="149" t="e">
        <f>SUM(#REF!)</f>
        <v>#REF!</v>
      </c>
      <c r="E42" s="150" t="e">
        <f>SUM(#REF!)</f>
        <v>#REF!</v>
      </c>
      <c r="F42" s="149" t="e">
        <f>SUM(#REF!)</f>
        <v>#REF!</v>
      </c>
      <c r="G42" s="149" t="e">
        <f>+G45+#REF!</f>
        <v>#REF!</v>
      </c>
      <c r="H42" s="150" t="e">
        <f>+H45+#REF!</f>
        <v>#REF!</v>
      </c>
      <c r="I42" s="152" t="e">
        <f>+I45+#REF!</f>
        <v>#REF!</v>
      </c>
      <c r="J42" s="154" t="e">
        <f>J45+#REF!+#REF!</f>
        <v>#REF!</v>
      </c>
      <c r="K42" s="155" t="s">
        <v>16</v>
      </c>
      <c r="L42" s="156"/>
      <c r="M42" s="154">
        <f>M43+M45+M47</f>
        <v>3140</v>
      </c>
      <c r="N42" s="154">
        <f aca="true" t="shared" si="5" ref="N42:T42">N43+N45+N47</f>
        <v>0</v>
      </c>
      <c r="O42" s="154">
        <f t="shared" si="5"/>
        <v>4199</v>
      </c>
      <c r="P42" s="154">
        <f>P43+P45+P47</f>
        <v>11300</v>
      </c>
      <c r="Q42" s="154">
        <f t="shared" si="5"/>
        <v>5404</v>
      </c>
      <c r="R42" s="154">
        <f t="shared" si="5"/>
        <v>16700</v>
      </c>
      <c r="S42" s="154">
        <f t="shared" si="5"/>
        <v>14800</v>
      </c>
      <c r="T42" s="154">
        <f t="shared" si="5"/>
        <v>13517</v>
      </c>
      <c r="Y42" s="43"/>
    </row>
    <row r="43" spans="1:20" ht="12" customHeight="1" collapsed="1">
      <c r="A43" s="53"/>
      <c r="B43" s="39">
        <v>630</v>
      </c>
      <c r="C43" s="10" t="s">
        <v>2</v>
      </c>
      <c r="D43" s="47"/>
      <c r="E43" s="54"/>
      <c r="F43" s="47"/>
      <c r="G43" s="47" t="e">
        <f>SUM(G44:G45)</f>
        <v>#REF!</v>
      </c>
      <c r="H43" s="49" t="e">
        <f>SUM(H44:H45)</f>
        <v>#REF!</v>
      </c>
      <c r="I43" s="50" t="e">
        <f>SUM(I44:I45)</f>
        <v>#REF!</v>
      </c>
      <c r="J43" s="4">
        <v>10</v>
      </c>
      <c r="L43" s="43"/>
      <c r="M43" s="4">
        <v>310</v>
      </c>
      <c r="N43" s="4">
        <v>0</v>
      </c>
      <c r="O43" s="4">
        <v>810</v>
      </c>
      <c r="P43" s="4">
        <v>7500</v>
      </c>
      <c r="Q43" s="4">
        <v>2600</v>
      </c>
      <c r="R43" s="4">
        <v>13000</v>
      </c>
      <c r="S43" s="4">
        <v>11000</v>
      </c>
      <c r="T43" s="4">
        <v>9667</v>
      </c>
    </row>
    <row r="44" spans="1:20" ht="12" customHeight="1" outlineLevel="1">
      <c r="A44" s="38"/>
      <c r="B44" s="9"/>
      <c r="C44" s="10"/>
      <c r="D44" s="46"/>
      <c r="E44" s="63"/>
      <c r="F44" s="46"/>
      <c r="G44" s="41"/>
      <c r="H44" s="57"/>
      <c r="I44" s="4"/>
      <c r="J44" s="77"/>
      <c r="L44" s="43"/>
      <c r="M44" s="77"/>
      <c r="N44" s="77"/>
      <c r="O44" s="77"/>
      <c r="P44" s="77"/>
      <c r="Q44" s="77"/>
      <c r="R44" s="77"/>
      <c r="S44" s="77"/>
      <c r="T44" s="77"/>
    </row>
    <row r="45" spans="1:20" s="166" customFormat="1" ht="12" customHeight="1">
      <c r="A45" s="277"/>
      <c r="B45" s="80">
        <v>640</v>
      </c>
      <c r="C45" s="278" t="s">
        <v>76</v>
      </c>
      <c r="D45" s="279"/>
      <c r="E45" s="280"/>
      <c r="F45" s="279">
        <f>+D45</f>
        <v>0</v>
      </c>
      <c r="G45" s="279" t="e">
        <f>+#REF!+#REF!</f>
        <v>#REF!</v>
      </c>
      <c r="H45" s="281" t="e">
        <f>+#REF!+#REF!</f>
        <v>#REF!</v>
      </c>
      <c r="I45" s="282" t="e">
        <f>+#REF!+#REF!</f>
        <v>#REF!</v>
      </c>
      <c r="J45" s="77">
        <v>50</v>
      </c>
      <c r="L45" s="167"/>
      <c r="M45" s="77">
        <v>1700</v>
      </c>
      <c r="N45" s="77">
        <v>0</v>
      </c>
      <c r="O45" s="77">
        <v>2385</v>
      </c>
      <c r="P45" s="77">
        <v>2600</v>
      </c>
      <c r="Q45" s="77">
        <v>1800</v>
      </c>
      <c r="R45" s="77">
        <v>2500</v>
      </c>
      <c r="S45" s="77">
        <v>2500</v>
      </c>
      <c r="T45" s="77">
        <v>2500</v>
      </c>
    </row>
    <row r="46" spans="1:20" s="166" customFormat="1" ht="12" customHeight="1">
      <c r="A46" s="277"/>
      <c r="B46" s="80"/>
      <c r="C46" s="278"/>
      <c r="D46" s="284"/>
      <c r="E46" s="280"/>
      <c r="F46" s="284"/>
      <c r="G46" s="284"/>
      <c r="H46" s="284"/>
      <c r="I46" s="282"/>
      <c r="J46" s="77"/>
      <c r="L46" s="167"/>
      <c r="M46" s="77"/>
      <c r="N46" s="77"/>
      <c r="O46" s="77"/>
      <c r="P46" s="77"/>
      <c r="Q46" s="77"/>
      <c r="R46" s="77"/>
      <c r="S46" s="77"/>
      <c r="T46" s="77"/>
    </row>
    <row r="47" spans="1:20" ht="12" customHeight="1" outlineLevel="1">
      <c r="A47" s="38">
        <v>640</v>
      </c>
      <c r="B47" s="9"/>
      <c r="C47" s="10" t="s">
        <v>99</v>
      </c>
      <c r="D47" s="46"/>
      <c r="E47" s="63"/>
      <c r="F47" s="46"/>
      <c r="G47" s="41"/>
      <c r="H47" s="57"/>
      <c r="I47" s="4"/>
      <c r="J47" s="77"/>
      <c r="L47" s="43"/>
      <c r="M47" s="77">
        <v>1130</v>
      </c>
      <c r="N47" s="77">
        <v>0</v>
      </c>
      <c r="O47" s="77">
        <v>1004</v>
      </c>
      <c r="P47" s="77">
        <v>1200</v>
      </c>
      <c r="Q47" s="77">
        <v>1004</v>
      </c>
      <c r="R47" s="77">
        <v>1200</v>
      </c>
      <c r="S47" s="77">
        <v>1300</v>
      </c>
      <c r="T47" s="77">
        <v>1350</v>
      </c>
    </row>
    <row r="48" spans="1:20" ht="12" customHeight="1">
      <c r="A48" s="38"/>
      <c r="B48" s="41"/>
      <c r="C48" s="41"/>
      <c r="D48" s="41"/>
      <c r="E48" s="63"/>
      <c r="F48" s="41"/>
      <c r="G48" s="41"/>
      <c r="H48" s="57"/>
      <c r="I48" s="6"/>
      <c r="J48" s="75"/>
      <c r="L48" s="43"/>
      <c r="M48" s="75"/>
      <c r="N48" s="75"/>
      <c r="O48" s="75"/>
      <c r="P48" s="75"/>
      <c r="Q48" s="75"/>
      <c r="R48" s="75"/>
      <c r="S48" s="75"/>
      <c r="T48" s="75"/>
    </row>
    <row r="49" spans="1:20" ht="12" customHeight="1">
      <c r="A49" s="186" t="s">
        <v>44</v>
      </c>
      <c r="B49" s="159" t="s">
        <v>46</v>
      </c>
      <c r="C49" s="160"/>
      <c r="D49" s="149" t="e">
        <f>SUM(#REF!)</f>
        <v>#REF!</v>
      </c>
      <c r="E49" s="150" t="e">
        <f>SUM(#REF!)</f>
        <v>#REF!</v>
      </c>
      <c r="F49" s="149" t="e">
        <f>SUM(#REF!)</f>
        <v>#REF!</v>
      </c>
      <c r="G49" s="149" t="e">
        <f>+G50+#REF!+#REF!</f>
        <v>#REF!</v>
      </c>
      <c r="H49" s="150" t="e">
        <f>+H50+#REF!+#REF!</f>
        <v>#REF!</v>
      </c>
      <c r="I49" s="152" t="e">
        <f>+I50+#REF!+#REF!</f>
        <v>#REF!</v>
      </c>
      <c r="J49" s="184" t="e">
        <f>J50+#REF!+#REF!+#REF!+#REF!</f>
        <v>#REF!</v>
      </c>
      <c r="K49" s="155" t="s">
        <v>15</v>
      </c>
      <c r="L49" s="156"/>
      <c r="M49" s="184">
        <f aca="true" t="shared" si="6" ref="M49:T49">M50</f>
        <v>11675</v>
      </c>
      <c r="N49" s="184">
        <f t="shared" si="6"/>
        <v>0</v>
      </c>
      <c r="O49" s="184">
        <f t="shared" si="6"/>
        <v>9217</v>
      </c>
      <c r="P49" s="184">
        <f t="shared" si="6"/>
        <v>5500</v>
      </c>
      <c r="Q49" s="184">
        <f t="shared" si="6"/>
        <v>60000</v>
      </c>
      <c r="R49" s="184">
        <f t="shared" si="6"/>
        <v>25000</v>
      </c>
      <c r="S49" s="184">
        <f t="shared" si="6"/>
        <v>20000</v>
      </c>
      <c r="T49" s="184">
        <f t="shared" si="6"/>
        <v>20000</v>
      </c>
    </row>
    <row r="50" spans="1:20" ht="12" customHeight="1">
      <c r="A50" s="53"/>
      <c r="B50" s="39">
        <v>630</v>
      </c>
      <c r="C50" s="41" t="s">
        <v>2</v>
      </c>
      <c r="D50" s="47"/>
      <c r="E50" s="54"/>
      <c r="F50" s="47">
        <f>+D50</f>
        <v>0</v>
      </c>
      <c r="G50" s="47" t="e">
        <f>+#REF!+#REF!</f>
        <v>#REF!</v>
      </c>
      <c r="H50" s="49" t="e">
        <f>+#REF!+#REF!</f>
        <v>#REF!</v>
      </c>
      <c r="I50" s="50" t="e">
        <f>+#REF!+#REF!</f>
        <v>#REF!</v>
      </c>
      <c r="J50" s="4">
        <v>50</v>
      </c>
      <c r="L50" s="43"/>
      <c r="M50" s="4">
        <v>11675</v>
      </c>
      <c r="N50" s="4"/>
      <c r="O50" s="4">
        <v>9217</v>
      </c>
      <c r="P50" s="4">
        <v>5500</v>
      </c>
      <c r="Q50" s="4">
        <v>60000</v>
      </c>
      <c r="R50" s="4">
        <v>25000</v>
      </c>
      <c r="S50" s="4">
        <v>20000</v>
      </c>
      <c r="T50" s="4">
        <v>20000</v>
      </c>
    </row>
    <row r="51" spans="1:20" ht="12" customHeight="1">
      <c r="A51" s="38"/>
      <c r="B51" s="39"/>
      <c r="C51" s="41"/>
      <c r="D51" s="47"/>
      <c r="E51" s="54"/>
      <c r="F51" s="48"/>
      <c r="G51" s="54"/>
      <c r="H51" s="59"/>
      <c r="I51" s="50"/>
      <c r="J51" s="4"/>
      <c r="L51" s="43"/>
      <c r="M51" s="4"/>
      <c r="N51" s="4"/>
      <c r="O51" s="4"/>
      <c r="P51" s="4"/>
      <c r="Q51" s="4"/>
      <c r="R51" s="4"/>
      <c r="S51" s="4"/>
      <c r="T51" s="4"/>
    </row>
    <row r="52" spans="1:20" ht="12" customHeight="1">
      <c r="A52" s="186" t="s">
        <v>78</v>
      </c>
      <c r="B52" s="233" t="s">
        <v>79</v>
      </c>
      <c r="C52" s="234"/>
      <c r="D52" s="47"/>
      <c r="E52" s="54"/>
      <c r="F52" s="48"/>
      <c r="G52" s="54"/>
      <c r="H52" s="59"/>
      <c r="I52" s="50"/>
      <c r="J52" s="4"/>
      <c r="L52" s="43"/>
      <c r="M52" s="184">
        <f aca="true" t="shared" si="7" ref="M52:T52">M53</f>
        <v>378</v>
      </c>
      <c r="N52" s="184">
        <f t="shared" si="7"/>
        <v>0</v>
      </c>
      <c r="O52" s="184">
        <f t="shared" si="7"/>
        <v>0</v>
      </c>
      <c r="P52" s="184">
        <f t="shared" si="7"/>
        <v>1100</v>
      </c>
      <c r="Q52" s="184">
        <f t="shared" si="7"/>
        <v>600</v>
      </c>
      <c r="R52" s="184">
        <f t="shared" si="7"/>
        <v>1000</v>
      </c>
      <c r="S52" s="184">
        <f t="shared" si="7"/>
        <v>1000</v>
      </c>
      <c r="T52" s="184">
        <f t="shared" si="7"/>
        <v>1000</v>
      </c>
    </row>
    <row r="53" spans="1:20" s="166" customFormat="1" ht="12" customHeight="1">
      <c r="A53" s="277"/>
      <c r="B53" s="80">
        <v>640</v>
      </c>
      <c r="C53" s="278" t="s">
        <v>95</v>
      </c>
      <c r="D53" s="279"/>
      <c r="E53" s="280"/>
      <c r="F53" s="279">
        <f>+D53</f>
        <v>0</v>
      </c>
      <c r="G53" s="279" t="e">
        <f>+G54+#REF!</f>
        <v>#REF!</v>
      </c>
      <c r="H53" s="281" t="e">
        <f>+H54+#REF!</f>
        <v>#REF!</v>
      </c>
      <c r="I53" s="282" t="e">
        <f>+I54+#REF!</f>
        <v>#REF!</v>
      </c>
      <c r="J53" s="77">
        <v>50</v>
      </c>
      <c r="L53" s="167"/>
      <c r="M53" s="77">
        <v>378</v>
      </c>
      <c r="N53" s="77">
        <v>0</v>
      </c>
      <c r="O53" s="77">
        <v>0</v>
      </c>
      <c r="P53" s="77">
        <v>1100</v>
      </c>
      <c r="Q53" s="77">
        <v>600</v>
      </c>
      <c r="R53" s="77">
        <v>1000</v>
      </c>
      <c r="S53" s="77">
        <v>1000</v>
      </c>
      <c r="T53" s="77">
        <v>1000</v>
      </c>
    </row>
    <row r="54" spans="1:20" ht="12" customHeight="1">
      <c r="A54" s="38"/>
      <c r="B54" s="39"/>
      <c r="C54" s="41"/>
      <c r="D54" s="47"/>
      <c r="E54" s="54"/>
      <c r="F54" s="48"/>
      <c r="G54" s="54"/>
      <c r="H54" s="59"/>
      <c r="I54" s="50"/>
      <c r="J54" s="4"/>
      <c r="L54" s="43"/>
      <c r="M54" s="4"/>
      <c r="N54" s="4"/>
      <c r="O54" s="4"/>
      <c r="P54" s="4"/>
      <c r="Q54" s="4"/>
      <c r="R54" s="4"/>
      <c r="S54" s="4"/>
      <c r="T54" s="4"/>
    </row>
    <row r="55" spans="1:20" ht="12" customHeight="1">
      <c r="A55" s="186" t="s">
        <v>47</v>
      </c>
      <c r="B55" s="233"/>
      <c r="C55" s="234"/>
      <c r="D55" s="47"/>
      <c r="E55" s="54"/>
      <c r="F55" s="48"/>
      <c r="G55" s="54"/>
      <c r="H55" s="59"/>
      <c r="I55" s="50"/>
      <c r="J55" s="4"/>
      <c r="L55" s="43"/>
      <c r="M55" s="184">
        <f aca="true" t="shared" si="8" ref="M55:T55">M56</f>
        <v>22619</v>
      </c>
      <c r="N55" s="184">
        <f t="shared" si="8"/>
        <v>0</v>
      </c>
      <c r="O55" s="184">
        <f t="shared" si="8"/>
        <v>26144</v>
      </c>
      <c r="P55" s="184">
        <f t="shared" si="8"/>
        <v>27500</v>
      </c>
      <c r="Q55" s="184">
        <f t="shared" si="8"/>
        <v>27000</v>
      </c>
      <c r="R55" s="184">
        <f t="shared" si="8"/>
        <v>34542</v>
      </c>
      <c r="S55" s="184">
        <f t="shared" si="8"/>
        <v>30000</v>
      </c>
      <c r="T55" s="184">
        <f t="shared" si="8"/>
        <v>34000</v>
      </c>
    </row>
    <row r="56" spans="1:20" ht="12" customHeight="1">
      <c r="A56" s="38"/>
      <c r="B56" s="39">
        <v>630</v>
      </c>
      <c r="C56" s="41" t="s">
        <v>2</v>
      </c>
      <c r="D56" s="47"/>
      <c r="E56" s="54"/>
      <c r="F56" s="48"/>
      <c r="G56" s="54"/>
      <c r="H56" s="59"/>
      <c r="I56" s="50"/>
      <c r="J56" s="4"/>
      <c r="L56" s="43"/>
      <c r="M56" s="4">
        <v>22619</v>
      </c>
      <c r="N56" s="4"/>
      <c r="O56" s="4">
        <v>26144</v>
      </c>
      <c r="P56" s="4">
        <v>27500</v>
      </c>
      <c r="Q56" s="4">
        <v>27000</v>
      </c>
      <c r="R56" s="4">
        <v>34542</v>
      </c>
      <c r="S56" s="4">
        <v>30000</v>
      </c>
      <c r="T56" s="4">
        <v>34000</v>
      </c>
    </row>
    <row r="57" spans="1:20" ht="12" customHeight="1">
      <c r="A57" s="38"/>
      <c r="B57" s="9"/>
      <c r="C57" s="10"/>
      <c r="D57" s="46"/>
      <c r="E57" s="41"/>
      <c r="F57" s="46"/>
      <c r="G57" s="41"/>
      <c r="H57" s="57"/>
      <c r="I57" s="4"/>
      <c r="J57" s="176"/>
      <c r="L57" s="43"/>
      <c r="M57" s="4"/>
      <c r="N57" s="4"/>
      <c r="O57" s="4"/>
      <c r="P57" s="4"/>
      <c r="Q57" s="4"/>
      <c r="R57" s="4"/>
      <c r="S57" s="4"/>
      <c r="T57" s="4"/>
    </row>
    <row r="58" spans="1:20" ht="12" customHeight="1">
      <c r="A58" s="186" t="s">
        <v>57</v>
      </c>
      <c r="B58" s="233"/>
      <c r="C58" s="234"/>
      <c r="D58" s="47"/>
      <c r="E58" s="54"/>
      <c r="F58" s="48"/>
      <c r="G58" s="54"/>
      <c r="H58" s="59"/>
      <c r="I58" s="50"/>
      <c r="J58" s="4"/>
      <c r="L58" s="43"/>
      <c r="M58" s="184">
        <f>M59+M61</f>
        <v>6164</v>
      </c>
      <c r="N58" s="184">
        <f aca="true" t="shared" si="9" ref="N58:T58">N59+N61</f>
        <v>0</v>
      </c>
      <c r="O58" s="184">
        <f t="shared" si="9"/>
        <v>5238</v>
      </c>
      <c r="P58" s="184">
        <f>P59+P61</f>
        <v>6100</v>
      </c>
      <c r="Q58" s="184">
        <f t="shared" si="9"/>
        <v>11500</v>
      </c>
      <c r="R58" s="184">
        <f t="shared" si="9"/>
        <v>8500</v>
      </c>
      <c r="S58" s="184">
        <f t="shared" si="9"/>
        <v>8500</v>
      </c>
      <c r="T58" s="184">
        <f t="shared" si="9"/>
        <v>10500</v>
      </c>
    </row>
    <row r="59" spans="1:20" ht="12" customHeight="1">
      <c r="A59" s="44"/>
      <c r="B59" s="39">
        <v>620</v>
      </c>
      <c r="C59" s="41" t="s">
        <v>75</v>
      </c>
      <c r="D59" s="41"/>
      <c r="E59" s="41"/>
      <c r="F59" s="41"/>
      <c r="G59" s="41"/>
      <c r="H59" s="57"/>
      <c r="I59" s="6"/>
      <c r="J59" s="6"/>
      <c r="L59" s="43"/>
      <c r="M59" s="6">
        <v>499</v>
      </c>
      <c r="N59" s="6"/>
      <c r="O59" s="6">
        <v>849</v>
      </c>
      <c r="P59" s="6">
        <v>500</v>
      </c>
      <c r="Q59" s="6">
        <v>500</v>
      </c>
      <c r="R59" s="6">
        <v>500</v>
      </c>
      <c r="S59" s="6">
        <v>500</v>
      </c>
      <c r="T59" s="6">
        <v>500</v>
      </c>
    </row>
    <row r="60" spans="1:20" ht="12" customHeight="1">
      <c r="A60" s="38"/>
      <c r="B60" s="39"/>
      <c r="C60" s="41"/>
      <c r="D60" s="47"/>
      <c r="E60" s="54"/>
      <c r="F60" s="48"/>
      <c r="G60" s="54"/>
      <c r="H60" s="59"/>
      <c r="I60" s="50"/>
      <c r="J60" s="4"/>
      <c r="L60" s="43"/>
      <c r="M60" s="4"/>
      <c r="N60" s="4"/>
      <c r="O60" s="4"/>
      <c r="P60" s="4"/>
      <c r="Q60" s="4"/>
      <c r="R60" s="4"/>
      <c r="S60" s="4"/>
      <c r="T60" s="4"/>
    </row>
    <row r="61" spans="1:20" ht="12" customHeight="1" collapsed="1">
      <c r="A61" s="53"/>
      <c r="B61" s="39">
        <v>630</v>
      </c>
      <c r="C61" s="10" t="s">
        <v>2</v>
      </c>
      <c r="D61" s="47"/>
      <c r="E61" s="54"/>
      <c r="F61" s="47"/>
      <c r="G61" s="47">
        <f>SUM(G62:G62)</f>
        <v>0</v>
      </c>
      <c r="H61" s="49">
        <f>SUM(H62:H62)</f>
        <v>0</v>
      </c>
      <c r="I61" s="50">
        <f>SUM(I62:I62)</f>
        <v>0</v>
      </c>
      <c r="J61" s="4">
        <v>10</v>
      </c>
      <c r="L61" s="43"/>
      <c r="M61" s="4">
        <v>5665</v>
      </c>
      <c r="N61" s="4"/>
      <c r="O61" s="4">
        <v>4389</v>
      </c>
      <c r="P61" s="4">
        <v>5600</v>
      </c>
      <c r="Q61" s="4">
        <v>11000</v>
      </c>
      <c r="R61" s="4">
        <v>8000</v>
      </c>
      <c r="S61" s="4">
        <v>8000</v>
      </c>
      <c r="T61" s="4">
        <v>10000</v>
      </c>
    </row>
    <row r="62" spans="1:20" ht="12" customHeight="1">
      <c r="A62" s="38"/>
      <c r="B62" s="9"/>
      <c r="C62" s="10"/>
      <c r="D62" s="46"/>
      <c r="E62" s="41"/>
      <c r="F62" s="46"/>
      <c r="G62" s="41"/>
      <c r="H62" s="57"/>
      <c r="I62" s="4"/>
      <c r="J62" s="176"/>
      <c r="L62" s="43"/>
      <c r="M62" s="4"/>
      <c r="N62" s="4"/>
      <c r="O62" s="4"/>
      <c r="P62" s="4"/>
      <c r="Q62" s="4"/>
      <c r="R62" s="4"/>
      <c r="S62" s="4"/>
      <c r="T62" s="4"/>
    </row>
    <row r="63" spans="1:20" ht="12" customHeight="1">
      <c r="A63" s="219" t="s">
        <v>49</v>
      </c>
      <c r="B63" s="294"/>
      <c r="C63" s="296" t="s">
        <v>74</v>
      </c>
      <c r="D63" s="47"/>
      <c r="E63" s="54"/>
      <c r="F63" s="181"/>
      <c r="G63" s="62"/>
      <c r="H63" s="59"/>
      <c r="I63" s="50"/>
      <c r="J63" s="182" t="e">
        <f>J68+J69+#REF!+#REF!</f>
        <v>#REF!</v>
      </c>
      <c r="K63" s="55"/>
      <c r="L63" s="183"/>
      <c r="M63" s="182">
        <f>M64+M65+M66</f>
        <v>24160</v>
      </c>
      <c r="N63" s="182">
        <f>N64+N66</f>
        <v>0</v>
      </c>
      <c r="O63" s="182">
        <f aca="true" t="shared" si="10" ref="O63:T63">O64+O65+O66</f>
        <v>33274</v>
      </c>
      <c r="P63" s="182">
        <f>P64+P65+P66</f>
        <v>40200</v>
      </c>
      <c r="Q63" s="182">
        <f t="shared" si="10"/>
        <v>48500</v>
      </c>
      <c r="R63" s="182">
        <f t="shared" si="10"/>
        <v>57500</v>
      </c>
      <c r="S63" s="182">
        <f t="shared" si="10"/>
        <v>57500</v>
      </c>
      <c r="T63" s="182">
        <f t="shared" si="10"/>
        <v>57500</v>
      </c>
    </row>
    <row r="64" spans="1:20" ht="12" customHeight="1">
      <c r="A64" s="44"/>
      <c r="B64" s="39">
        <v>610</v>
      </c>
      <c r="C64" s="41" t="s">
        <v>74</v>
      </c>
      <c r="D64" s="41"/>
      <c r="E64" s="41"/>
      <c r="F64" s="41"/>
      <c r="G64" s="41"/>
      <c r="H64" s="57"/>
      <c r="I64" s="6"/>
      <c r="J64" s="6"/>
      <c r="L64" s="43"/>
      <c r="M64" s="6">
        <v>4259</v>
      </c>
      <c r="N64" s="6">
        <v>0</v>
      </c>
      <c r="O64" s="6">
        <v>10884</v>
      </c>
      <c r="P64" s="4">
        <v>13500</v>
      </c>
      <c r="Q64" s="4">
        <v>14000</v>
      </c>
      <c r="R64" s="4">
        <v>15000</v>
      </c>
      <c r="S64" s="4">
        <v>15000</v>
      </c>
      <c r="T64" s="4">
        <v>15000</v>
      </c>
    </row>
    <row r="65" spans="1:20" ht="12" customHeight="1">
      <c r="A65" s="38"/>
      <c r="B65" s="39">
        <v>620</v>
      </c>
      <c r="C65" s="79" t="s">
        <v>75</v>
      </c>
      <c r="D65" s="47"/>
      <c r="E65" s="54"/>
      <c r="F65" s="48"/>
      <c r="G65" s="54"/>
      <c r="H65" s="59"/>
      <c r="I65" s="50"/>
      <c r="J65" s="4"/>
      <c r="L65" s="43"/>
      <c r="M65" s="4">
        <v>3631</v>
      </c>
      <c r="N65" s="4"/>
      <c r="O65" s="4">
        <v>4799</v>
      </c>
      <c r="P65" s="4">
        <v>6600</v>
      </c>
      <c r="Q65" s="4">
        <v>4500</v>
      </c>
      <c r="R65" s="4">
        <v>7500</v>
      </c>
      <c r="S65" s="4">
        <v>7500</v>
      </c>
      <c r="T65" s="4">
        <v>7500</v>
      </c>
    </row>
    <row r="66" spans="1:20" ht="12" customHeight="1">
      <c r="A66" s="251"/>
      <c r="B66" s="81">
        <v>630</v>
      </c>
      <c r="C66" s="79" t="s">
        <v>2</v>
      </c>
      <c r="D66" s="47"/>
      <c r="E66" s="54"/>
      <c r="F66" s="181"/>
      <c r="G66" s="62"/>
      <c r="H66" s="59"/>
      <c r="I66" s="50"/>
      <c r="J66" s="50"/>
      <c r="K66" s="55"/>
      <c r="L66" s="183"/>
      <c r="M66" s="77">
        <v>16270</v>
      </c>
      <c r="N66" s="50"/>
      <c r="O66" s="77">
        <v>17591</v>
      </c>
      <c r="P66" s="77">
        <v>20100</v>
      </c>
      <c r="Q66" s="77">
        <v>30000</v>
      </c>
      <c r="R66" s="77">
        <v>35000</v>
      </c>
      <c r="S66" s="77">
        <v>35000</v>
      </c>
      <c r="T66" s="77">
        <v>35000</v>
      </c>
    </row>
    <row r="67" spans="1:20" ht="12" customHeight="1">
      <c r="A67" s="251"/>
      <c r="B67" s="81"/>
      <c r="C67" s="293"/>
      <c r="D67" s="47"/>
      <c r="E67" s="54"/>
      <c r="F67" s="181"/>
      <c r="G67" s="62"/>
      <c r="H67" s="59"/>
      <c r="I67" s="50"/>
      <c r="J67" s="50"/>
      <c r="K67" s="55"/>
      <c r="L67" s="183"/>
      <c r="M67" s="77"/>
      <c r="N67" s="50"/>
      <c r="O67" s="77"/>
      <c r="P67" s="77"/>
      <c r="Q67" s="77"/>
      <c r="R67" s="77"/>
      <c r="S67" s="77"/>
      <c r="T67" s="77"/>
    </row>
    <row r="68" spans="1:20" ht="12" customHeight="1">
      <c r="A68" s="186" t="s">
        <v>48</v>
      </c>
      <c r="B68" s="180"/>
      <c r="C68" s="295"/>
      <c r="D68" s="149" t="e">
        <f>SUM(#REF!)</f>
        <v>#REF!</v>
      </c>
      <c r="E68" s="150" t="e">
        <f>SUM(#REF!)</f>
        <v>#REF!</v>
      </c>
      <c r="F68" s="149" t="e">
        <f>SUM(#REF!)</f>
        <v>#REF!</v>
      </c>
      <c r="G68" s="149" t="e">
        <f>+#REF!+#REF!</f>
        <v>#REF!</v>
      </c>
      <c r="H68" s="150" t="e">
        <f>+#REF!+#REF!</f>
        <v>#REF!</v>
      </c>
      <c r="I68" s="152" t="e">
        <f>+#REF!+#REF!</f>
        <v>#REF!</v>
      </c>
      <c r="J68" s="154" t="e">
        <f>#REF!+#REF!+#REF!</f>
        <v>#REF!</v>
      </c>
      <c r="K68" s="155"/>
      <c r="L68" s="156"/>
      <c r="M68" s="154">
        <f aca="true" t="shared" si="11" ref="M68:T68">M69</f>
        <v>11015</v>
      </c>
      <c r="N68" s="154">
        <f t="shared" si="11"/>
        <v>0</v>
      </c>
      <c r="O68" s="154">
        <f t="shared" si="11"/>
        <v>9738</v>
      </c>
      <c r="P68" s="154">
        <f t="shared" si="11"/>
        <v>12700</v>
      </c>
      <c r="Q68" s="154">
        <f t="shared" si="11"/>
        <v>16000</v>
      </c>
      <c r="R68" s="154">
        <f t="shared" si="11"/>
        <v>25000</v>
      </c>
      <c r="S68" s="154">
        <f t="shared" si="11"/>
        <v>25000</v>
      </c>
      <c r="T68" s="154">
        <f t="shared" si="11"/>
        <v>26000</v>
      </c>
    </row>
    <row r="69" spans="1:20" ht="12" customHeight="1">
      <c r="A69" s="60"/>
      <c r="B69" s="39">
        <v>630</v>
      </c>
      <c r="C69" s="10" t="s">
        <v>2</v>
      </c>
      <c r="D69" s="149"/>
      <c r="E69" s="188"/>
      <c r="F69" s="149"/>
      <c r="G69" s="149"/>
      <c r="H69" s="150"/>
      <c r="I69" s="152"/>
      <c r="J69" s="154"/>
      <c r="K69" s="155"/>
      <c r="L69" s="156"/>
      <c r="M69" s="77">
        <v>11015</v>
      </c>
      <c r="N69" s="77"/>
      <c r="O69" s="77">
        <v>9738</v>
      </c>
      <c r="P69" s="77">
        <v>12700</v>
      </c>
      <c r="Q69" s="77">
        <v>16000</v>
      </c>
      <c r="R69" s="77">
        <v>25000</v>
      </c>
      <c r="S69" s="77">
        <v>25000</v>
      </c>
      <c r="T69" s="77">
        <v>26000</v>
      </c>
    </row>
    <row r="70" spans="1:20" ht="12" customHeight="1">
      <c r="A70" s="60"/>
      <c r="B70" s="39"/>
      <c r="C70" s="299"/>
      <c r="D70" s="149"/>
      <c r="E70" s="188"/>
      <c r="F70" s="149"/>
      <c r="G70" s="149"/>
      <c r="H70" s="150"/>
      <c r="I70" s="152"/>
      <c r="J70" s="154"/>
      <c r="K70" s="155"/>
      <c r="L70" s="156"/>
      <c r="M70" s="77"/>
      <c r="N70" s="77"/>
      <c r="O70" s="77"/>
      <c r="P70" s="77"/>
      <c r="Q70" s="77"/>
      <c r="R70" s="77"/>
      <c r="S70" s="77"/>
      <c r="T70" s="77"/>
    </row>
    <row r="71" spans="1:20" s="55" customFormat="1" ht="12" customHeight="1">
      <c r="A71" s="219" t="s">
        <v>116</v>
      </c>
      <c r="B71" s="220" t="s">
        <v>117</v>
      </c>
      <c r="C71" s="297"/>
      <c r="D71" s="47"/>
      <c r="E71" s="54"/>
      <c r="F71" s="181"/>
      <c r="G71" s="62"/>
      <c r="H71" s="59"/>
      <c r="I71" s="50"/>
      <c r="J71" s="182"/>
      <c r="L71" s="183"/>
      <c r="M71" s="182">
        <f aca="true" t="shared" si="12" ref="M71:T71">M72</f>
        <v>100</v>
      </c>
      <c r="N71" s="182">
        <f t="shared" si="12"/>
        <v>0</v>
      </c>
      <c r="O71" s="182">
        <v>23765</v>
      </c>
      <c r="P71" s="182">
        <v>100</v>
      </c>
      <c r="Q71" s="182">
        <v>100</v>
      </c>
      <c r="R71" s="182">
        <v>100</v>
      </c>
      <c r="S71" s="182">
        <f t="shared" si="12"/>
        <v>100</v>
      </c>
      <c r="T71" s="182">
        <f t="shared" si="12"/>
        <v>100</v>
      </c>
    </row>
    <row r="72" spans="1:20" s="166" customFormat="1" ht="12" customHeight="1">
      <c r="A72" s="277"/>
      <c r="B72" s="80">
        <v>640</v>
      </c>
      <c r="C72" s="312" t="s">
        <v>80</v>
      </c>
      <c r="D72" s="279"/>
      <c r="E72" s="280"/>
      <c r="F72" s="279">
        <f>+D72</f>
        <v>0</v>
      </c>
      <c r="G72" s="279" t="e">
        <f>+G73+#REF!</f>
        <v>#REF!</v>
      </c>
      <c r="H72" s="281" t="e">
        <f>+H73+#REF!</f>
        <v>#REF!</v>
      </c>
      <c r="I72" s="282" t="e">
        <f>+I73+#REF!</f>
        <v>#REF!</v>
      </c>
      <c r="J72" s="77">
        <v>50</v>
      </c>
      <c r="L72" s="167"/>
      <c r="M72" s="77">
        <v>100</v>
      </c>
      <c r="N72" s="77">
        <v>0</v>
      </c>
      <c r="O72" s="77">
        <v>100</v>
      </c>
      <c r="P72" s="77">
        <v>100</v>
      </c>
      <c r="Q72" s="77">
        <v>100</v>
      </c>
      <c r="R72" s="77">
        <v>100</v>
      </c>
      <c r="S72" s="77">
        <v>100</v>
      </c>
      <c r="T72" s="77">
        <v>100</v>
      </c>
    </row>
    <row r="73" spans="1:20" ht="12" customHeight="1">
      <c r="A73" s="38"/>
      <c r="B73" s="39">
        <v>630</v>
      </c>
      <c r="C73" s="41" t="s">
        <v>118</v>
      </c>
      <c r="D73" s="47"/>
      <c r="E73" s="54"/>
      <c r="F73" s="48"/>
      <c r="G73" s="54"/>
      <c r="H73" s="59"/>
      <c r="I73" s="50"/>
      <c r="J73" s="4"/>
      <c r="L73" s="43"/>
      <c r="M73" s="4"/>
      <c r="N73" s="4"/>
      <c r="O73" s="4">
        <v>23665</v>
      </c>
      <c r="P73" s="4">
        <v>0</v>
      </c>
      <c r="Q73" s="4">
        <v>0</v>
      </c>
      <c r="R73" s="4"/>
      <c r="S73" s="4"/>
      <c r="T73" s="4"/>
    </row>
    <row r="74" spans="1:20" s="55" customFormat="1" ht="12" customHeight="1">
      <c r="A74" s="219" t="s">
        <v>50</v>
      </c>
      <c r="B74" s="220"/>
      <c r="C74" s="310"/>
      <c r="D74" s="47"/>
      <c r="E74" s="54"/>
      <c r="F74" s="181"/>
      <c r="G74" s="62"/>
      <c r="H74" s="59"/>
      <c r="I74" s="50"/>
      <c r="J74" s="182" t="e">
        <f>J75+#REF!+#REF!+#REF!</f>
        <v>#REF!</v>
      </c>
      <c r="L74" s="183"/>
      <c r="M74" s="182">
        <f>M75+M77</f>
        <v>5886</v>
      </c>
      <c r="N74" s="182">
        <f aca="true" t="shared" si="13" ref="N74:T74">N75+N77</f>
        <v>0</v>
      </c>
      <c r="O74" s="182">
        <f t="shared" si="13"/>
        <v>5408</v>
      </c>
      <c r="P74" s="182">
        <f>P75+P77</f>
        <v>8420</v>
      </c>
      <c r="Q74" s="182">
        <f t="shared" si="13"/>
        <v>16000</v>
      </c>
      <c r="R74" s="182">
        <f t="shared" si="13"/>
        <v>18000</v>
      </c>
      <c r="S74" s="182">
        <f t="shared" si="13"/>
        <v>18000</v>
      </c>
      <c r="T74" s="182">
        <f t="shared" si="13"/>
        <v>18000</v>
      </c>
    </row>
    <row r="75" spans="1:20" ht="12" customHeight="1">
      <c r="A75" s="179"/>
      <c r="B75" s="9">
        <v>630</v>
      </c>
      <c r="C75" s="298" t="s">
        <v>52</v>
      </c>
      <c r="D75" s="17"/>
      <c r="E75" s="41"/>
      <c r="F75" s="61"/>
      <c r="G75" s="58"/>
      <c r="H75" s="57"/>
      <c r="I75" s="4"/>
      <c r="J75" s="4">
        <v>30</v>
      </c>
      <c r="L75" s="43"/>
      <c r="M75" s="4">
        <v>4412</v>
      </c>
      <c r="N75" s="4"/>
      <c r="O75" s="4">
        <v>4408</v>
      </c>
      <c r="P75" s="4">
        <v>6420</v>
      </c>
      <c r="Q75" s="4">
        <v>14000</v>
      </c>
      <c r="R75" s="4">
        <v>15000</v>
      </c>
      <c r="S75" s="4">
        <v>15000</v>
      </c>
      <c r="T75" s="4">
        <v>15000</v>
      </c>
    </row>
    <row r="76" spans="1:20" ht="12" customHeight="1">
      <c r="A76" s="179"/>
      <c r="B76" s="9"/>
      <c r="C76" s="298"/>
      <c r="D76" s="17"/>
      <c r="E76" s="41"/>
      <c r="F76" s="61"/>
      <c r="G76" s="58"/>
      <c r="H76" s="57"/>
      <c r="I76" s="4"/>
      <c r="J76" s="4"/>
      <c r="L76" s="43"/>
      <c r="M76" s="4"/>
      <c r="N76" s="4"/>
      <c r="O76" s="4"/>
      <c r="P76" s="4"/>
      <c r="Q76" s="4"/>
      <c r="R76" s="4"/>
      <c r="S76" s="4"/>
      <c r="T76" s="4"/>
    </row>
    <row r="77" spans="1:20" ht="12" customHeight="1">
      <c r="A77" s="179"/>
      <c r="B77" s="9">
        <v>640</v>
      </c>
      <c r="C77" s="10" t="s">
        <v>77</v>
      </c>
      <c r="D77" s="17"/>
      <c r="E77" s="41"/>
      <c r="F77" s="61"/>
      <c r="G77" s="58"/>
      <c r="H77" s="57"/>
      <c r="I77" s="4"/>
      <c r="J77" s="4"/>
      <c r="L77" s="43"/>
      <c r="M77" s="4">
        <v>1474</v>
      </c>
      <c r="N77" s="4">
        <v>0</v>
      </c>
      <c r="O77" s="4">
        <v>1000</v>
      </c>
      <c r="P77" s="4">
        <v>2000</v>
      </c>
      <c r="Q77" s="4">
        <v>2000</v>
      </c>
      <c r="R77" s="4">
        <v>3000</v>
      </c>
      <c r="S77" s="4">
        <v>3000</v>
      </c>
      <c r="T77" s="4">
        <v>3000</v>
      </c>
    </row>
    <row r="78" spans="1:20" ht="12" customHeight="1">
      <c r="A78" s="179"/>
      <c r="B78" s="9"/>
      <c r="C78" s="10"/>
      <c r="D78" s="17"/>
      <c r="E78" s="41"/>
      <c r="F78" s="61"/>
      <c r="G78" s="58"/>
      <c r="H78" s="57"/>
      <c r="I78" s="4"/>
      <c r="J78" s="4"/>
      <c r="L78" s="43"/>
      <c r="M78" s="4"/>
      <c r="N78" s="4"/>
      <c r="O78" s="4"/>
      <c r="P78" s="4"/>
      <c r="Q78" s="4"/>
      <c r="R78" s="4"/>
      <c r="S78" s="4"/>
      <c r="T78" s="4"/>
    </row>
    <row r="79" spans="1:20" ht="12" customHeight="1">
      <c r="A79" s="187" t="s">
        <v>83</v>
      </c>
      <c r="B79" s="159"/>
      <c r="C79" s="311"/>
      <c r="D79" s="149"/>
      <c r="E79" s="150"/>
      <c r="F79" s="149"/>
      <c r="G79" s="149"/>
      <c r="H79" s="150"/>
      <c r="I79" s="152"/>
      <c r="J79" s="154"/>
      <c r="K79" s="155"/>
      <c r="L79" s="156"/>
      <c r="M79" s="154">
        <f>M80+M82</f>
        <v>477</v>
      </c>
      <c r="N79" s="154">
        <f aca="true" t="shared" si="14" ref="N79:T79">N80+N82</f>
        <v>0</v>
      </c>
      <c r="O79" s="154">
        <f t="shared" si="14"/>
        <v>516</v>
      </c>
      <c r="P79" s="154">
        <f>P80+P82</f>
        <v>550</v>
      </c>
      <c r="Q79" s="154">
        <f t="shared" si="14"/>
        <v>630</v>
      </c>
      <c r="R79" s="154">
        <f t="shared" si="14"/>
        <v>550</v>
      </c>
      <c r="S79" s="154">
        <f t="shared" si="14"/>
        <v>550</v>
      </c>
      <c r="T79" s="154">
        <f t="shared" si="14"/>
        <v>550</v>
      </c>
    </row>
    <row r="80" spans="1:20" ht="12" customHeight="1">
      <c r="A80" s="38"/>
      <c r="B80" s="9">
        <v>620</v>
      </c>
      <c r="C80" s="298" t="s">
        <v>96</v>
      </c>
      <c r="D80" s="17"/>
      <c r="E80" s="41"/>
      <c r="F80" s="61"/>
      <c r="G80" s="58"/>
      <c r="H80" s="57"/>
      <c r="I80" s="4"/>
      <c r="J80" s="4"/>
      <c r="L80" s="43"/>
      <c r="M80" s="4">
        <v>29</v>
      </c>
      <c r="N80" s="4">
        <v>0</v>
      </c>
      <c r="O80" s="4">
        <v>29</v>
      </c>
      <c r="P80" s="4">
        <v>30</v>
      </c>
      <c r="Q80" s="4">
        <v>30</v>
      </c>
      <c r="R80" s="4">
        <v>30</v>
      </c>
      <c r="S80" s="4">
        <v>30</v>
      </c>
      <c r="T80" s="4">
        <v>30</v>
      </c>
    </row>
    <row r="81" spans="1:20" ht="12" customHeight="1">
      <c r="A81" s="38"/>
      <c r="B81" s="9"/>
      <c r="C81" s="10"/>
      <c r="D81" s="17"/>
      <c r="E81" s="41"/>
      <c r="F81" s="61"/>
      <c r="G81" s="58"/>
      <c r="H81" s="57"/>
      <c r="I81" s="4"/>
      <c r="J81" s="4"/>
      <c r="L81" s="43"/>
      <c r="M81" s="4"/>
      <c r="N81" s="4"/>
      <c r="O81" s="4"/>
      <c r="P81" s="4"/>
      <c r="Q81" s="4"/>
      <c r="R81" s="4"/>
      <c r="S81" s="4"/>
      <c r="T81" s="4"/>
    </row>
    <row r="82" spans="1:20" ht="12" customHeight="1">
      <c r="A82" s="38"/>
      <c r="B82" s="9">
        <v>630</v>
      </c>
      <c r="C82" s="10" t="s">
        <v>2</v>
      </c>
      <c r="D82" s="17"/>
      <c r="E82" s="41"/>
      <c r="F82" s="61"/>
      <c r="G82" s="58"/>
      <c r="H82" s="57"/>
      <c r="I82" s="4"/>
      <c r="J82" s="4"/>
      <c r="L82" s="43"/>
      <c r="M82" s="4">
        <v>448</v>
      </c>
      <c r="N82" s="4">
        <v>0</v>
      </c>
      <c r="O82" s="4">
        <v>487</v>
      </c>
      <c r="P82" s="4">
        <v>520</v>
      </c>
      <c r="Q82" s="4">
        <v>600</v>
      </c>
      <c r="R82" s="4">
        <v>520</v>
      </c>
      <c r="S82" s="4">
        <v>520</v>
      </c>
      <c r="T82" s="4">
        <v>520</v>
      </c>
    </row>
    <row r="83" spans="1:20" ht="12" customHeight="1">
      <c r="A83" s="38"/>
      <c r="B83" s="9"/>
      <c r="C83" s="10"/>
      <c r="D83" s="17"/>
      <c r="E83" s="41"/>
      <c r="F83" s="61"/>
      <c r="G83" s="58"/>
      <c r="H83" s="57"/>
      <c r="I83" s="4"/>
      <c r="J83" s="4"/>
      <c r="L83" s="43"/>
      <c r="M83" s="4"/>
      <c r="N83" s="4"/>
      <c r="O83" s="4"/>
      <c r="P83" s="4"/>
      <c r="Q83" s="4"/>
      <c r="R83" s="4"/>
      <c r="S83" s="4"/>
      <c r="T83" s="4"/>
    </row>
    <row r="84" spans="1:20" ht="12" customHeight="1">
      <c r="A84" s="187" t="s">
        <v>58</v>
      </c>
      <c r="B84" s="159" t="s">
        <v>34</v>
      </c>
      <c r="C84" s="311"/>
      <c r="D84" s="149" t="e">
        <f>+#REF!</f>
        <v>#REF!</v>
      </c>
      <c r="E84" s="150" t="e">
        <f>+#REF!</f>
        <v>#REF!</v>
      </c>
      <c r="F84" s="149" t="e">
        <f>+#REF!</f>
        <v>#REF!</v>
      </c>
      <c r="G84" s="149" t="e">
        <f>+G85</f>
        <v>#REF!</v>
      </c>
      <c r="H84" s="150" t="e">
        <f>+H85</f>
        <v>#REF!</v>
      </c>
      <c r="I84" s="152" t="e">
        <f>+I85</f>
        <v>#REF!</v>
      </c>
      <c r="J84" s="154">
        <f>J85</f>
        <v>100</v>
      </c>
      <c r="K84" s="155"/>
      <c r="L84" s="156"/>
      <c r="M84" s="154">
        <f>M85+M87</f>
        <v>3622</v>
      </c>
      <c r="N84" s="154">
        <f aca="true" t="shared" si="15" ref="N84:T84">N85+N87</f>
        <v>0</v>
      </c>
      <c r="O84" s="154">
        <f t="shared" si="15"/>
        <v>5135</v>
      </c>
      <c r="P84" s="154">
        <f>P85+P87</f>
        <v>6450</v>
      </c>
      <c r="Q84" s="154">
        <f t="shared" si="15"/>
        <v>15300</v>
      </c>
      <c r="R84" s="154">
        <f t="shared" si="15"/>
        <v>25400</v>
      </c>
      <c r="S84" s="154">
        <f t="shared" si="15"/>
        <v>25400</v>
      </c>
      <c r="T84" s="154">
        <f t="shared" si="15"/>
        <v>25400</v>
      </c>
    </row>
    <row r="85" spans="1:20" ht="12" customHeight="1">
      <c r="A85" s="53"/>
      <c r="B85" s="9">
        <v>630</v>
      </c>
      <c r="C85" s="298" t="s">
        <v>2</v>
      </c>
      <c r="D85" s="47"/>
      <c r="E85" s="54"/>
      <c r="F85" s="47"/>
      <c r="G85" s="47" t="e">
        <f>+#REF!</f>
        <v>#REF!</v>
      </c>
      <c r="H85" s="49" t="e">
        <f>+#REF!</f>
        <v>#REF!</v>
      </c>
      <c r="I85" s="50" t="e">
        <f>+#REF!</f>
        <v>#REF!</v>
      </c>
      <c r="J85" s="4">
        <v>100</v>
      </c>
      <c r="L85" s="43"/>
      <c r="M85" s="4">
        <v>3622</v>
      </c>
      <c r="N85" s="4"/>
      <c r="O85" s="4">
        <v>5135</v>
      </c>
      <c r="P85" s="4">
        <v>6050</v>
      </c>
      <c r="Q85" s="4">
        <v>15000</v>
      </c>
      <c r="R85" s="4">
        <v>25000</v>
      </c>
      <c r="S85" s="4">
        <v>25000</v>
      </c>
      <c r="T85" s="4">
        <v>25000</v>
      </c>
    </row>
    <row r="86" spans="1:20" ht="12" customHeight="1" outlineLevel="1">
      <c r="A86" s="38"/>
      <c r="B86" s="39"/>
      <c r="C86" s="10"/>
      <c r="D86" s="46"/>
      <c r="E86" s="41"/>
      <c r="F86" s="46"/>
      <c r="G86" s="41"/>
      <c r="H86" s="57"/>
      <c r="I86" s="4"/>
      <c r="J86" s="77"/>
      <c r="L86" s="43"/>
      <c r="M86" s="77"/>
      <c r="N86" s="77"/>
      <c r="O86" s="77"/>
      <c r="P86" s="77"/>
      <c r="Q86" s="77"/>
      <c r="R86" s="77"/>
      <c r="S86" s="77"/>
      <c r="T86" s="77"/>
    </row>
    <row r="87" spans="1:20" ht="12" customHeight="1" outlineLevel="1">
      <c r="A87" s="38"/>
      <c r="B87" s="39">
        <v>640</v>
      </c>
      <c r="C87" s="10" t="s">
        <v>81</v>
      </c>
      <c r="D87" s="46"/>
      <c r="E87" s="41"/>
      <c r="F87" s="46"/>
      <c r="G87" s="41"/>
      <c r="H87" s="57"/>
      <c r="I87" s="4"/>
      <c r="J87" s="77"/>
      <c r="L87" s="43"/>
      <c r="M87" s="77">
        <v>0</v>
      </c>
      <c r="N87" s="77"/>
      <c r="O87" s="77">
        <v>0</v>
      </c>
      <c r="P87" s="77">
        <v>400</v>
      </c>
      <c r="Q87" s="77">
        <v>300</v>
      </c>
      <c r="R87" s="77">
        <v>400</v>
      </c>
      <c r="S87" s="77">
        <v>400</v>
      </c>
      <c r="T87" s="77">
        <v>400</v>
      </c>
    </row>
    <row r="88" spans="1:20" ht="12" customHeight="1" outlineLevel="1">
      <c r="A88" s="38"/>
      <c r="B88" s="39"/>
      <c r="C88" s="10"/>
      <c r="D88" s="46"/>
      <c r="E88" s="41"/>
      <c r="F88" s="46"/>
      <c r="G88" s="41"/>
      <c r="H88" s="57"/>
      <c r="I88" s="4"/>
      <c r="J88" s="77"/>
      <c r="L88" s="43"/>
      <c r="M88" s="77"/>
      <c r="N88" s="77"/>
      <c r="O88" s="77"/>
      <c r="P88" s="77"/>
      <c r="Q88" s="77"/>
      <c r="R88" s="77"/>
      <c r="S88" s="77"/>
      <c r="T88" s="77"/>
    </row>
    <row r="89" spans="1:20" ht="12" customHeight="1">
      <c r="A89" s="186" t="s">
        <v>82</v>
      </c>
      <c r="B89" s="159"/>
      <c r="C89" s="311"/>
      <c r="D89" s="149" t="e">
        <f>SUM(#REF!)</f>
        <v>#REF!</v>
      </c>
      <c r="E89" s="150">
        <f>SUM(E91:E91)</f>
        <v>0</v>
      </c>
      <c r="F89" s="149" t="e">
        <f>SUM(#REF!)</f>
        <v>#REF!</v>
      </c>
      <c r="G89" s="149" t="e">
        <f>+G90+#REF!</f>
        <v>#REF!</v>
      </c>
      <c r="H89" s="150" t="e">
        <f>+H90+#REF!</f>
        <v>#REF!</v>
      </c>
      <c r="I89" s="152" t="e">
        <f>+I90+#REF!</f>
        <v>#REF!</v>
      </c>
      <c r="J89" s="161" t="e">
        <f>J90+#REF!+#REF!</f>
        <v>#REF!</v>
      </c>
      <c r="K89" s="155"/>
      <c r="L89" s="156"/>
      <c r="M89" s="161">
        <f aca="true" t="shared" si="16" ref="M89:T89">M90</f>
        <v>636</v>
      </c>
      <c r="N89" s="161">
        <f t="shared" si="16"/>
        <v>0</v>
      </c>
      <c r="O89" s="161">
        <f t="shared" si="16"/>
        <v>855</v>
      </c>
      <c r="P89" s="161">
        <f t="shared" si="16"/>
        <v>1300</v>
      </c>
      <c r="Q89" s="161">
        <f t="shared" si="16"/>
        <v>850</v>
      </c>
      <c r="R89" s="161">
        <f t="shared" si="16"/>
        <v>2000</v>
      </c>
      <c r="S89" s="161">
        <f t="shared" si="16"/>
        <v>1500</v>
      </c>
      <c r="T89" s="161">
        <f t="shared" si="16"/>
        <v>1500</v>
      </c>
    </row>
    <row r="90" spans="1:20" ht="12" customHeight="1">
      <c r="A90" s="53"/>
      <c r="B90" s="9">
        <v>630</v>
      </c>
      <c r="C90" s="298" t="s">
        <v>2</v>
      </c>
      <c r="D90" s="47"/>
      <c r="E90" s="54"/>
      <c r="F90" s="47"/>
      <c r="G90" s="47" t="e">
        <f>+#REF!</f>
        <v>#REF!</v>
      </c>
      <c r="H90" s="49" t="e">
        <f>+#REF!</f>
        <v>#REF!</v>
      </c>
      <c r="I90" s="50" t="e">
        <f>+#REF!</f>
        <v>#REF!</v>
      </c>
      <c r="J90" s="4">
        <v>100</v>
      </c>
      <c r="L90" s="43"/>
      <c r="M90" s="4">
        <v>636</v>
      </c>
      <c r="N90" s="4"/>
      <c r="O90" s="4">
        <v>855</v>
      </c>
      <c r="P90" s="4">
        <v>1300</v>
      </c>
      <c r="Q90" s="4">
        <v>850</v>
      </c>
      <c r="R90" s="4">
        <v>2000</v>
      </c>
      <c r="S90" s="4">
        <v>1500</v>
      </c>
      <c r="T90" s="4">
        <v>1500</v>
      </c>
    </row>
    <row r="91" spans="1:20" ht="12" customHeight="1">
      <c r="A91" s="38"/>
      <c r="B91" s="39"/>
      <c r="C91" s="10"/>
      <c r="D91" s="41"/>
      <c r="E91" s="41"/>
      <c r="F91" s="41"/>
      <c r="G91" s="41"/>
      <c r="H91" s="57"/>
      <c r="I91" s="6"/>
      <c r="J91" s="75"/>
      <c r="K91" s="13" t="s">
        <v>15</v>
      </c>
      <c r="L91" s="43"/>
      <c r="M91" s="75"/>
      <c r="N91" s="75"/>
      <c r="O91" s="75"/>
      <c r="P91" s="75"/>
      <c r="Q91" s="75"/>
      <c r="R91" s="75"/>
      <c r="S91" s="75"/>
      <c r="T91" s="75"/>
    </row>
    <row r="92" spans="1:20" ht="12" customHeight="1">
      <c r="A92" s="186" t="s">
        <v>84</v>
      </c>
      <c r="B92" s="159"/>
      <c r="C92" s="311"/>
      <c r="D92" s="149"/>
      <c r="E92" s="150"/>
      <c r="F92" s="149"/>
      <c r="G92" s="149"/>
      <c r="H92" s="150"/>
      <c r="I92" s="152"/>
      <c r="J92" s="161"/>
      <c r="K92" s="155"/>
      <c r="L92" s="156"/>
      <c r="M92" s="161">
        <v>6403</v>
      </c>
      <c r="N92" s="161">
        <f aca="true" t="shared" si="17" ref="N92:T92">N93</f>
        <v>0</v>
      </c>
      <c r="O92" s="161">
        <v>6403</v>
      </c>
      <c r="P92" s="161">
        <v>19300</v>
      </c>
      <c r="Q92" s="161">
        <v>14000</v>
      </c>
      <c r="R92" s="161">
        <v>21000</v>
      </c>
      <c r="S92" s="161">
        <f t="shared" si="17"/>
        <v>20000</v>
      </c>
      <c r="T92" s="161">
        <f t="shared" si="17"/>
        <v>22000</v>
      </c>
    </row>
    <row r="93" spans="1:20" ht="12" customHeight="1">
      <c r="A93" s="53"/>
      <c r="B93" s="9">
        <v>630</v>
      </c>
      <c r="C93" s="298" t="s">
        <v>2</v>
      </c>
      <c r="D93" s="47"/>
      <c r="E93" s="54"/>
      <c r="F93" s="47"/>
      <c r="G93" s="47" t="e">
        <f>+#REF!</f>
        <v>#REF!</v>
      </c>
      <c r="H93" s="49" t="e">
        <f>+#REF!</f>
        <v>#REF!</v>
      </c>
      <c r="I93" s="50" t="e">
        <f>+#REF!</f>
        <v>#REF!</v>
      </c>
      <c r="J93" s="4">
        <v>100</v>
      </c>
      <c r="L93" s="43"/>
      <c r="M93" s="4">
        <v>6403</v>
      </c>
      <c r="N93" s="4"/>
      <c r="O93" s="4">
        <v>11058</v>
      </c>
      <c r="P93" s="4">
        <v>12100</v>
      </c>
      <c r="Q93" s="4">
        <v>14000</v>
      </c>
      <c r="R93" s="4">
        <v>21000</v>
      </c>
      <c r="S93" s="4">
        <v>20000</v>
      </c>
      <c r="T93" s="4">
        <v>22000</v>
      </c>
    </row>
    <row r="94" spans="1:20" ht="12" customHeight="1">
      <c r="A94" s="38"/>
      <c r="B94" s="39">
        <v>640</v>
      </c>
      <c r="C94" s="10" t="s">
        <v>101</v>
      </c>
      <c r="D94" s="41"/>
      <c r="E94" s="41"/>
      <c r="F94" s="41"/>
      <c r="G94" s="41"/>
      <c r="H94" s="57"/>
      <c r="I94" s="6"/>
      <c r="J94" s="75"/>
      <c r="K94" s="13" t="s">
        <v>15</v>
      </c>
      <c r="L94" s="43"/>
      <c r="M94" s="75"/>
      <c r="N94" s="75"/>
      <c r="O94" s="75"/>
      <c r="P94" s="75">
        <v>8300</v>
      </c>
      <c r="Q94" s="75">
        <v>0</v>
      </c>
      <c r="R94" s="75"/>
      <c r="S94" s="75"/>
      <c r="T94" s="75"/>
    </row>
    <row r="95" spans="1:20" ht="12" customHeight="1">
      <c r="A95" s="186" t="s">
        <v>85</v>
      </c>
      <c r="B95" s="283" t="s">
        <v>86</v>
      </c>
      <c r="C95" s="295"/>
      <c r="D95" s="188"/>
      <c r="E95" s="188"/>
      <c r="F95" s="188"/>
      <c r="G95" s="188"/>
      <c r="H95" s="188"/>
      <c r="I95" s="152"/>
      <c r="J95" s="161"/>
      <c r="K95" s="155"/>
      <c r="L95" s="155"/>
      <c r="M95" s="161">
        <f aca="true" t="shared" si="18" ref="M95:T95">M96</f>
        <v>3649</v>
      </c>
      <c r="N95" s="161">
        <f t="shared" si="18"/>
        <v>0</v>
      </c>
      <c r="O95" s="161">
        <f t="shared" si="18"/>
        <v>3585</v>
      </c>
      <c r="P95" s="161">
        <f t="shared" si="18"/>
        <v>4100</v>
      </c>
      <c r="Q95" s="161">
        <f t="shared" si="18"/>
        <v>7100</v>
      </c>
      <c r="R95" s="161">
        <f t="shared" si="18"/>
        <v>20000</v>
      </c>
      <c r="S95" s="161">
        <f t="shared" si="18"/>
        <v>16607</v>
      </c>
      <c r="T95" s="161">
        <f t="shared" si="18"/>
        <v>15000</v>
      </c>
    </row>
    <row r="96" spans="1:20" ht="12" customHeight="1">
      <c r="A96" s="53"/>
      <c r="B96" s="9">
        <v>630</v>
      </c>
      <c r="C96" s="298" t="s">
        <v>2</v>
      </c>
      <c r="D96" s="47"/>
      <c r="E96" s="54"/>
      <c r="F96" s="47"/>
      <c r="G96" s="47" t="e">
        <f>+#REF!</f>
        <v>#REF!</v>
      </c>
      <c r="H96" s="49" t="e">
        <f>+#REF!</f>
        <v>#REF!</v>
      </c>
      <c r="I96" s="50" t="e">
        <f>+#REF!</f>
        <v>#REF!</v>
      </c>
      <c r="J96" s="4">
        <v>100</v>
      </c>
      <c r="L96" s="43"/>
      <c r="M96" s="4">
        <v>3649</v>
      </c>
      <c r="N96" s="4"/>
      <c r="O96" s="4">
        <v>3585</v>
      </c>
      <c r="P96" s="4">
        <v>4100</v>
      </c>
      <c r="Q96" s="4">
        <v>7100</v>
      </c>
      <c r="R96" s="4">
        <v>20000</v>
      </c>
      <c r="S96" s="4">
        <v>16607</v>
      </c>
      <c r="T96" s="4">
        <v>15000</v>
      </c>
    </row>
    <row r="97" spans="1:20" ht="12" customHeight="1" outlineLevel="1">
      <c r="A97" s="38"/>
      <c r="B97" s="9"/>
      <c r="C97" s="10"/>
      <c r="D97" s="46"/>
      <c r="E97" s="41"/>
      <c r="F97" s="46"/>
      <c r="G97" s="41"/>
      <c r="H97" s="57"/>
      <c r="I97" s="4"/>
      <c r="J97" s="77"/>
      <c r="L97" s="43"/>
      <c r="M97" s="77"/>
      <c r="N97" s="77"/>
      <c r="O97" s="77"/>
      <c r="P97" s="77"/>
      <c r="Q97" s="77"/>
      <c r="R97" s="77"/>
      <c r="S97" s="77"/>
      <c r="T97" s="77"/>
    </row>
    <row r="98" spans="1:20" ht="12" customHeight="1">
      <c r="A98" s="186" t="s">
        <v>87</v>
      </c>
      <c r="B98" s="283" t="s">
        <v>88</v>
      </c>
      <c r="C98" s="295"/>
      <c r="D98" s="188"/>
      <c r="E98" s="188"/>
      <c r="F98" s="188"/>
      <c r="G98" s="188"/>
      <c r="H98" s="188"/>
      <c r="I98" s="152"/>
      <c r="J98" s="161"/>
      <c r="K98" s="155"/>
      <c r="L98" s="155"/>
      <c r="M98" s="161">
        <f aca="true" t="shared" si="19" ref="M98:T98">M99</f>
        <v>3153</v>
      </c>
      <c r="N98" s="161">
        <f t="shared" si="19"/>
        <v>0</v>
      </c>
      <c r="O98" s="161">
        <f t="shared" si="19"/>
        <v>611</v>
      </c>
      <c r="P98" s="161">
        <f t="shared" si="19"/>
        <v>3800</v>
      </c>
      <c r="Q98" s="161">
        <f t="shared" si="19"/>
        <v>4200</v>
      </c>
      <c r="R98" s="161">
        <f t="shared" si="19"/>
        <v>6000</v>
      </c>
      <c r="S98" s="161">
        <f t="shared" si="19"/>
        <v>6500</v>
      </c>
      <c r="T98" s="161">
        <f t="shared" si="19"/>
        <v>6500</v>
      </c>
    </row>
    <row r="99" spans="1:20" ht="12" customHeight="1">
      <c r="A99" s="53"/>
      <c r="B99" s="9">
        <v>630</v>
      </c>
      <c r="C99" s="298" t="s">
        <v>2</v>
      </c>
      <c r="D99" s="47"/>
      <c r="E99" s="54"/>
      <c r="F99" s="47"/>
      <c r="G99" s="47">
        <f>+G100</f>
        <v>0</v>
      </c>
      <c r="H99" s="49">
        <f>+H100</f>
        <v>0</v>
      </c>
      <c r="I99" s="50">
        <f>+I100</f>
        <v>0</v>
      </c>
      <c r="J99" s="4">
        <v>100</v>
      </c>
      <c r="L99" s="43"/>
      <c r="M99" s="4">
        <v>3153</v>
      </c>
      <c r="N99" s="4"/>
      <c r="O99" s="4">
        <v>611</v>
      </c>
      <c r="P99" s="4">
        <v>3800</v>
      </c>
      <c r="Q99" s="4">
        <v>4200</v>
      </c>
      <c r="R99" s="4">
        <v>6000</v>
      </c>
      <c r="S99" s="4">
        <v>6500</v>
      </c>
      <c r="T99" s="4">
        <v>6500</v>
      </c>
    </row>
    <row r="100" spans="1:20" ht="12" customHeight="1" collapsed="1">
      <c r="A100" s="38"/>
      <c r="B100" s="39"/>
      <c r="C100" s="10"/>
      <c r="D100" s="41"/>
      <c r="E100" s="41"/>
      <c r="F100" s="41"/>
      <c r="G100" s="41"/>
      <c r="H100" s="57"/>
      <c r="I100" s="6"/>
      <c r="J100" s="75"/>
      <c r="K100" s="13" t="s">
        <v>15</v>
      </c>
      <c r="L100" s="43"/>
      <c r="M100" s="75"/>
      <c r="N100" s="75"/>
      <c r="O100" s="75"/>
      <c r="P100" s="75"/>
      <c r="Q100" s="75"/>
      <c r="R100" s="75"/>
      <c r="S100" s="75"/>
      <c r="T100" s="75"/>
    </row>
    <row r="101" spans="1:20" ht="12" customHeight="1">
      <c r="A101" s="186" t="s">
        <v>89</v>
      </c>
      <c r="B101" s="283" t="s">
        <v>91</v>
      </c>
      <c r="C101" s="295"/>
      <c r="D101" s="188"/>
      <c r="E101" s="188"/>
      <c r="F101" s="188"/>
      <c r="G101" s="188"/>
      <c r="H101" s="188"/>
      <c r="I101" s="152"/>
      <c r="J101" s="161"/>
      <c r="K101" s="155"/>
      <c r="L101" s="155"/>
      <c r="M101" s="161">
        <f>M102+M104</f>
        <v>755</v>
      </c>
      <c r="N101" s="161">
        <f aca="true" t="shared" si="20" ref="N101:T101">N102+N104</f>
        <v>0</v>
      </c>
      <c r="O101" s="161">
        <f t="shared" si="20"/>
        <v>1455</v>
      </c>
      <c r="P101" s="161">
        <f>P102+P104</f>
        <v>2300</v>
      </c>
      <c r="Q101" s="161">
        <f t="shared" si="20"/>
        <v>2100</v>
      </c>
      <c r="R101" s="161">
        <f t="shared" si="20"/>
        <v>2600</v>
      </c>
      <c r="S101" s="161">
        <f t="shared" si="20"/>
        <v>2600</v>
      </c>
      <c r="T101" s="161">
        <f t="shared" si="20"/>
        <v>2800</v>
      </c>
    </row>
    <row r="102" spans="1:20" ht="12" customHeight="1">
      <c r="A102" s="53"/>
      <c r="B102" s="9">
        <v>630</v>
      </c>
      <c r="C102" s="298" t="s">
        <v>2</v>
      </c>
      <c r="D102" s="47"/>
      <c r="E102" s="54"/>
      <c r="F102" s="47"/>
      <c r="G102" s="47">
        <f>+G103</f>
        <v>0</v>
      </c>
      <c r="H102" s="49">
        <f>+H103</f>
        <v>0</v>
      </c>
      <c r="I102" s="50">
        <f>+I103</f>
        <v>0</v>
      </c>
      <c r="J102" s="4">
        <v>100</v>
      </c>
      <c r="L102" s="43"/>
      <c r="M102" s="4">
        <v>535</v>
      </c>
      <c r="N102" s="4"/>
      <c r="O102" s="4">
        <v>1361</v>
      </c>
      <c r="P102" s="4">
        <v>1700</v>
      </c>
      <c r="Q102" s="4">
        <v>1500</v>
      </c>
      <c r="R102" s="4">
        <v>2000</v>
      </c>
      <c r="S102" s="4">
        <v>2000</v>
      </c>
      <c r="T102" s="4">
        <v>2000</v>
      </c>
    </row>
    <row r="103" spans="1:20" ht="12" customHeight="1" collapsed="1">
      <c r="A103" s="38"/>
      <c r="B103" s="39"/>
      <c r="C103" s="10"/>
      <c r="D103" s="41"/>
      <c r="E103" s="41"/>
      <c r="F103" s="41"/>
      <c r="G103" s="41"/>
      <c r="H103" s="57"/>
      <c r="I103" s="6"/>
      <c r="J103" s="75"/>
      <c r="K103" s="13" t="s">
        <v>15</v>
      </c>
      <c r="L103" s="43"/>
      <c r="M103" s="75"/>
      <c r="N103" s="75"/>
      <c r="O103" s="75"/>
      <c r="P103" s="75"/>
      <c r="Q103" s="75"/>
      <c r="R103" s="75"/>
      <c r="S103" s="75"/>
      <c r="T103" s="75"/>
    </row>
    <row r="104" spans="1:20" ht="12" customHeight="1" outlineLevel="1">
      <c r="A104" s="38"/>
      <c r="B104" s="39">
        <v>640</v>
      </c>
      <c r="C104" s="10" t="s">
        <v>90</v>
      </c>
      <c r="D104" s="46"/>
      <c r="E104" s="41"/>
      <c r="F104" s="46"/>
      <c r="G104" s="41"/>
      <c r="H104" s="57"/>
      <c r="I104" s="4"/>
      <c r="J104" s="77"/>
      <c r="L104" s="43"/>
      <c r="M104" s="77">
        <v>220</v>
      </c>
      <c r="N104" s="77"/>
      <c r="O104" s="77">
        <v>94</v>
      </c>
      <c r="P104" s="77">
        <v>600</v>
      </c>
      <c r="Q104" s="77">
        <v>600</v>
      </c>
      <c r="R104" s="77">
        <v>600</v>
      </c>
      <c r="S104" s="77">
        <v>600</v>
      </c>
      <c r="T104" s="77">
        <v>800</v>
      </c>
    </row>
    <row r="105" spans="1:20" ht="12" customHeight="1" outlineLevel="1">
      <c r="A105" s="38"/>
      <c r="B105" s="39"/>
      <c r="C105" s="10"/>
      <c r="D105" s="46"/>
      <c r="E105" s="41"/>
      <c r="F105" s="46"/>
      <c r="G105" s="41"/>
      <c r="H105" s="57"/>
      <c r="I105" s="4"/>
      <c r="J105" s="77"/>
      <c r="L105" s="43"/>
      <c r="M105" s="77"/>
      <c r="N105" s="77"/>
      <c r="O105" s="77"/>
      <c r="P105" s="77"/>
      <c r="Q105" s="77"/>
      <c r="R105" s="77"/>
      <c r="S105" s="77"/>
      <c r="T105" s="77"/>
    </row>
    <row r="106" spans="1:20" ht="12" customHeight="1">
      <c r="A106" s="186" t="s">
        <v>93</v>
      </c>
      <c r="B106" s="283" t="s">
        <v>92</v>
      </c>
      <c r="C106" s="295"/>
      <c r="D106" s="149" t="e">
        <f>SUM(#REF!)</f>
        <v>#REF!</v>
      </c>
      <c r="E106" s="150" t="e">
        <f>SUM(#REF!)</f>
        <v>#REF!</v>
      </c>
      <c r="F106" s="149" t="e">
        <f>SUM(#REF!)</f>
        <v>#REF!</v>
      </c>
      <c r="G106" s="149" t="e">
        <f>+#REF!+#REF!</f>
        <v>#REF!</v>
      </c>
      <c r="H106" s="150" t="e">
        <f>+#REF!+#REF!</f>
        <v>#REF!</v>
      </c>
      <c r="I106" s="152" t="e">
        <f>+#REF!+#REF!</f>
        <v>#REF!</v>
      </c>
      <c r="J106" s="161" t="e">
        <f>#REF!</f>
        <v>#REF!</v>
      </c>
      <c r="K106" s="155"/>
      <c r="L106" s="155"/>
      <c r="M106" s="161">
        <f>M107+M109+M108</f>
        <v>4766</v>
      </c>
      <c r="N106" s="161">
        <f aca="true" t="shared" si="21" ref="N106:T106">N107+N109+N108</f>
        <v>0</v>
      </c>
      <c r="O106" s="161">
        <f t="shared" si="21"/>
        <v>7020</v>
      </c>
      <c r="P106" s="161">
        <f>P107+P109+P108</f>
        <v>8675</v>
      </c>
      <c r="Q106" s="161">
        <f t="shared" si="21"/>
        <v>10250</v>
      </c>
      <c r="R106" s="161">
        <f t="shared" si="21"/>
        <v>11575</v>
      </c>
      <c r="S106" s="161">
        <f t="shared" si="21"/>
        <v>10860</v>
      </c>
      <c r="T106" s="161">
        <f t="shared" si="21"/>
        <v>11050</v>
      </c>
    </row>
    <row r="107" spans="1:20" ht="12" customHeight="1">
      <c r="A107" s="53"/>
      <c r="B107" s="9">
        <v>620</v>
      </c>
      <c r="C107" s="298" t="s">
        <v>97</v>
      </c>
      <c r="D107" s="47"/>
      <c r="E107" s="54"/>
      <c r="F107" s="47"/>
      <c r="G107" s="47">
        <f>+G108</f>
        <v>0</v>
      </c>
      <c r="H107" s="49">
        <f>+H108</f>
        <v>0</v>
      </c>
      <c r="I107" s="50">
        <f>+I108</f>
        <v>0</v>
      </c>
      <c r="J107" s="4">
        <v>100</v>
      </c>
      <c r="L107" s="43"/>
      <c r="M107" s="4">
        <v>15</v>
      </c>
      <c r="N107" s="4"/>
      <c r="O107" s="4">
        <v>16</v>
      </c>
      <c r="P107" s="4">
        <v>75</v>
      </c>
      <c r="Q107" s="4">
        <v>50</v>
      </c>
      <c r="R107" s="4">
        <v>75</v>
      </c>
      <c r="S107" s="4">
        <v>75</v>
      </c>
      <c r="T107" s="4">
        <v>75</v>
      </c>
    </row>
    <row r="108" spans="1:20" ht="12" customHeight="1" collapsed="1">
      <c r="A108" s="38"/>
      <c r="B108" s="39">
        <v>630</v>
      </c>
      <c r="C108" s="10" t="s">
        <v>2</v>
      </c>
      <c r="D108" s="41"/>
      <c r="E108" s="41"/>
      <c r="F108" s="41"/>
      <c r="G108" s="41"/>
      <c r="H108" s="57"/>
      <c r="I108" s="6"/>
      <c r="J108" s="75"/>
      <c r="K108" s="13" t="s">
        <v>15</v>
      </c>
      <c r="L108" s="43"/>
      <c r="M108" s="76">
        <v>55</v>
      </c>
      <c r="N108" s="75"/>
      <c r="O108" s="76">
        <v>1730</v>
      </c>
      <c r="P108" s="77">
        <v>2700</v>
      </c>
      <c r="Q108" s="76">
        <v>4300</v>
      </c>
      <c r="R108" s="77">
        <v>5000</v>
      </c>
      <c r="S108" s="77">
        <v>4785</v>
      </c>
      <c r="T108" s="77">
        <v>4975</v>
      </c>
    </row>
    <row r="109" spans="1:20" ht="12" customHeight="1" outlineLevel="1">
      <c r="A109" s="38"/>
      <c r="B109" s="39">
        <v>640</v>
      </c>
      <c r="C109" s="10" t="s">
        <v>94</v>
      </c>
      <c r="D109" s="46"/>
      <c r="E109" s="41"/>
      <c r="F109" s="46"/>
      <c r="G109" s="41"/>
      <c r="H109" s="57"/>
      <c r="I109" s="4"/>
      <c r="J109" s="77"/>
      <c r="L109" s="43"/>
      <c r="M109" s="77">
        <v>4696</v>
      </c>
      <c r="N109" s="77">
        <v>0</v>
      </c>
      <c r="O109" s="77">
        <v>5274</v>
      </c>
      <c r="P109" s="77">
        <v>5900</v>
      </c>
      <c r="Q109" s="77">
        <v>5900</v>
      </c>
      <c r="R109" s="77">
        <v>6500</v>
      </c>
      <c r="S109" s="77">
        <v>6000</v>
      </c>
      <c r="T109" s="77">
        <v>6000</v>
      </c>
    </row>
    <row r="110" spans="1:20" ht="12" customHeight="1" outlineLevel="1">
      <c r="A110" s="38"/>
      <c r="B110" s="39"/>
      <c r="C110" s="10"/>
      <c r="D110" s="46"/>
      <c r="E110" s="41"/>
      <c r="F110" s="46"/>
      <c r="G110" s="41"/>
      <c r="H110" s="57"/>
      <c r="I110" s="4"/>
      <c r="J110" s="77"/>
      <c r="L110" s="43"/>
      <c r="M110" s="77"/>
      <c r="N110" s="77"/>
      <c r="O110" s="77"/>
      <c r="P110" s="77"/>
      <c r="Q110" s="77"/>
      <c r="R110" s="77"/>
      <c r="S110" s="77"/>
      <c r="T110" s="77"/>
    </row>
    <row r="111" spans="1:20" ht="12" customHeight="1" outlineLevel="1">
      <c r="A111" s="177"/>
      <c r="B111" s="27"/>
      <c r="C111" s="28"/>
      <c r="D111" s="178"/>
      <c r="E111" s="2"/>
      <c r="F111" s="29"/>
      <c r="G111" s="7"/>
      <c r="H111" s="8"/>
      <c r="I111" s="5"/>
      <c r="J111" s="5"/>
      <c r="M111" s="5"/>
      <c r="N111" s="5"/>
      <c r="O111" s="5"/>
      <c r="P111" s="5"/>
      <c r="Q111" s="5"/>
      <c r="R111" s="5"/>
      <c r="S111" s="5"/>
      <c r="T111" s="5"/>
    </row>
    <row r="112" spans="1:20" ht="16.5" customHeight="1" thickBot="1">
      <c r="A112" s="141" t="s">
        <v>3</v>
      </c>
      <c r="B112" s="142"/>
      <c r="C112" s="313"/>
      <c r="D112" s="143" t="e">
        <f>+D106+#REF!+#REF!+#REF!+#REF!+#REF!+D89+#REF!+D84+D68+#REF!+#REF!+#REF!+#REF!+D49+#REF!+D42+#REF!+#REF!+#REF!+#REF!+D39+#REF!+#REF!+#REF!+#REF!+D10</f>
        <v>#REF!</v>
      </c>
      <c r="E112" s="144" t="e">
        <f>+E106+#REF!+#REF!+#REF!+#REF!+#REF!+E89+#REF!++E84+E68+#REF!+#REF!+#REF!++#REF!+E49+#REF!++E42+#REF!+#REF!+#REF!++#REF!+E39+#REF!+#REF!+#REF!+#REF!+E10</f>
        <v>#REF!</v>
      </c>
      <c r="F112" s="143" t="e">
        <f>+F106+#REF!+#REF!+#REF!+#REF!+#REF!+F89+#REF!+F84+F68+#REF!+#REF!+#REF!+#REF!+F49+#REF!+F42+#REF!+#REF!+#REF!+#REF!+F39+#REF!+#REF!+#REF!+#REF!+F10</f>
        <v>#REF!</v>
      </c>
      <c r="G112" s="145" t="e">
        <f>+G106+#REF!+#REF!+#REF!+#REF!+#REF!+G89+#REF!++G84+G68+#REF!+#REF!+#REF!+#REF!++#REF!+G49+#REF!+#REF!+G42+#REF!+#REF!+#REF!+#REF!++#REF!+G39+#REF!+#REF!+#REF!+#REF!+G10</f>
        <v>#REF!</v>
      </c>
      <c r="H112" s="135"/>
      <c r="I112" s="145" t="e">
        <f>+I106+#REF!+#REF!+#REF!+#REF!+#REF!+I89+#REF!+I84+I68+#REF!+#REF!+#REF!+#REF!+I49+#REF!+I42+#REF!+#REF!+#REF!+#REF!+I39+#REF!+#REF!+#REF!+#REF!+I10+#REF!+#REF!+#REF!+0</f>
        <v>#REF!</v>
      </c>
      <c r="J112" s="145" t="e">
        <f>J10+#REF!+J39+J42+J49+#REF!+#REF!+J68+#REF!+J74+J84+J89+#REF!+J106+#REF!</f>
        <v>#REF!</v>
      </c>
      <c r="K112" s="137"/>
      <c r="L112" s="137"/>
      <c r="M112" s="145">
        <f>M106+M101+M98+M95+M92+M89+M84+M79+M74+M71+M68+M63+M36+M58+M55+M52+M49+M42+M39+M33+M26+M10</f>
        <v>257180</v>
      </c>
      <c r="N112" s="145" t="e">
        <f>N106+N101+N98+#REF!+N92+N89+N84+N79+N74+N71+N68+N63+#REF!+#REF!+N58+N55+N52+N49+N42+N39+N33+N26+N10+N95</f>
        <v>#REF!</v>
      </c>
      <c r="O112" s="145">
        <f>O106+O101+O98+O95+O92+O89+O84+O79+O74+O71+O68+O63+O36+O58+O55+O52+O49+O42+O39+O33+O26+O10</f>
        <v>287763</v>
      </c>
      <c r="P112" s="145">
        <f>P106+P101+P98+P95+P92+P89+P84+P79+P74+P71+P68+P63+P36+P58+P55+P52+P49+P42+P39+P33+P26+P10</f>
        <v>336592</v>
      </c>
      <c r="Q112" s="145">
        <f>Q106+Q101+Q98+Q95+Q92+Q89+Q84+Q79+Q74+Q71+Q68+Q63+Q36+Q58+Q55+Q52+Q49+Q42+Q39+Q33+Q26+Q10</f>
        <v>400349</v>
      </c>
      <c r="R112" s="145">
        <f>R106+R101+R98+R95+R92+R89+R84+R79+R74+R71+R68+R63+R36+R58+R55+R52+R49+R42+R39+R33+R26+R10</f>
        <v>455846</v>
      </c>
      <c r="S112" s="145">
        <f>S106+S101+S98+S92+S89+S84+S79+S74+S71+S68+S63+S36+S58+S55+S52+S49+S42+S39+S33+S26+S10+S95</f>
        <v>431007</v>
      </c>
      <c r="T112" s="145">
        <f>T106+T101+T98+T92+T89+T84+T79+T74+T71+T68+T63+T36+T58+T55+T52+T49+T42+T39+T33+T26+T10+T95</f>
        <v>442819</v>
      </c>
    </row>
    <row r="113" spans="1:20" ht="16.5" customHeight="1" thickBot="1" thickTop="1">
      <c r="A113" s="82"/>
      <c r="B113" s="64"/>
      <c r="C113" s="319"/>
      <c r="D113" s="12"/>
      <c r="E113" s="12"/>
      <c r="F113" s="12"/>
      <c r="G113" s="12"/>
      <c r="H113" s="8"/>
      <c r="I113" s="12"/>
      <c r="J113" s="83"/>
      <c r="M113" s="83"/>
      <c r="N113" s="83"/>
      <c r="O113" s="83"/>
      <c r="P113" s="83"/>
      <c r="Q113" s="83"/>
      <c r="R113" s="83"/>
      <c r="S113" s="83"/>
      <c r="T113" s="83"/>
    </row>
    <row r="114" spans="1:20" ht="36.75" customHeight="1" thickTop="1">
      <c r="A114" s="105" t="s">
        <v>19</v>
      </c>
      <c r="B114" s="106"/>
      <c r="C114" s="300"/>
      <c r="D114" s="108" t="s">
        <v>12</v>
      </c>
      <c r="E114" s="98"/>
      <c r="F114" s="108" t="s">
        <v>13</v>
      </c>
      <c r="G114" s="109" t="s">
        <v>11</v>
      </c>
      <c r="H114" s="110"/>
      <c r="I114" s="95" t="s">
        <v>20</v>
      </c>
      <c r="J114" s="104" t="s">
        <v>36</v>
      </c>
      <c r="K114" s="103"/>
      <c r="L114" s="103"/>
      <c r="M114" s="252" t="s">
        <v>111</v>
      </c>
      <c r="N114" s="95">
        <v>2009</v>
      </c>
      <c r="O114" s="252" t="s">
        <v>123</v>
      </c>
      <c r="P114" s="252" t="s">
        <v>120</v>
      </c>
      <c r="Q114" s="252" t="s">
        <v>121</v>
      </c>
      <c r="R114" s="95">
        <v>2023</v>
      </c>
      <c r="S114" s="95">
        <v>2024</v>
      </c>
      <c r="T114" s="95">
        <v>2025</v>
      </c>
    </row>
    <row r="115" spans="1:20" ht="21" customHeight="1">
      <c r="A115" s="221"/>
      <c r="B115" s="222"/>
      <c r="C115" s="299"/>
      <c r="D115" s="223"/>
      <c r="E115" s="2"/>
      <c r="F115" s="224"/>
      <c r="G115" s="225"/>
      <c r="H115" s="2"/>
      <c r="I115" s="226"/>
      <c r="J115" s="227" t="s">
        <v>21</v>
      </c>
      <c r="K115" s="71"/>
      <c r="L115" s="71"/>
      <c r="M115" s="227" t="s">
        <v>39</v>
      </c>
      <c r="N115" s="227" t="s">
        <v>37</v>
      </c>
      <c r="O115" s="227" t="s">
        <v>39</v>
      </c>
      <c r="P115" s="227" t="s">
        <v>39</v>
      </c>
      <c r="Q115" s="227" t="s">
        <v>39</v>
      </c>
      <c r="R115" s="227" t="s">
        <v>39</v>
      </c>
      <c r="S115" s="227" t="s">
        <v>39</v>
      </c>
      <c r="T115" s="227" t="s">
        <v>39</v>
      </c>
    </row>
    <row r="116" spans="1:20" ht="12" customHeight="1">
      <c r="A116" s="157"/>
      <c r="B116" s="147"/>
      <c r="C116" s="301"/>
      <c r="D116" s="149">
        <f>SUM(D118:D141)</f>
        <v>1168</v>
      </c>
      <c r="E116" s="150">
        <f>SUM(E118:E141)</f>
        <v>0</v>
      </c>
      <c r="F116" s="150">
        <f>SUM(F118:F141)</f>
        <v>1168</v>
      </c>
      <c r="G116" s="152" t="e">
        <f>+G117+#REF!+#REF!</f>
        <v>#REF!</v>
      </c>
      <c r="H116" s="158" t="e">
        <f>+H117+#REF!+#REF!</f>
        <v>#REF!</v>
      </c>
      <c r="I116" s="152" t="e">
        <f>+I117+#REF!+#REF!</f>
        <v>#REF!</v>
      </c>
      <c r="J116" s="152"/>
      <c r="K116" s="155"/>
      <c r="L116" s="156"/>
      <c r="M116" s="152">
        <v>0</v>
      </c>
      <c r="N116" s="152"/>
      <c r="O116" s="152">
        <v>0</v>
      </c>
      <c r="P116" s="152">
        <v>0</v>
      </c>
      <c r="Q116" s="152">
        <v>0</v>
      </c>
      <c r="R116" s="152">
        <v>0</v>
      </c>
      <c r="S116" s="152">
        <v>0</v>
      </c>
      <c r="T116" s="152">
        <v>0</v>
      </c>
    </row>
    <row r="117" spans="1:20" ht="12" customHeight="1">
      <c r="A117" s="15"/>
      <c r="B117" s="16">
        <v>711001</v>
      </c>
      <c r="C117" s="309" t="s">
        <v>51</v>
      </c>
      <c r="D117" s="17">
        <v>584</v>
      </c>
      <c r="E117" s="2"/>
      <c r="F117" s="17">
        <f>+D117</f>
        <v>584</v>
      </c>
      <c r="G117" s="6">
        <v>71</v>
      </c>
      <c r="H117" s="8">
        <f>+G117/D117</f>
        <v>0.12157534246575342</v>
      </c>
      <c r="I117" s="4">
        <v>584</v>
      </c>
      <c r="J117" s="4">
        <v>560</v>
      </c>
      <c r="M117" s="4">
        <v>54</v>
      </c>
      <c r="N117" s="4">
        <v>0</v>
      </c>
      <c r="O117" s="4">
        <v>1389</v>
      </c>
      <c r="P117" s="4">
        <v>11500</v>
      </c>
      <c r="Q117" s="4">
        <v>150</v>
      </c>
      <c r="R117" s="4"/>
      <c r="S117" s="4"/>
      <c r="T117" s="4"/>
    </row>
    <row r="118" spans="1:20" ht="12" customHeight="1">
      <c r="A118" s="248"/>
      <c r="B118" s="27">
        <v>717001</v>
      </c>
      <c r="C118" s="28" t="s">
        <v>102</v>
      </c>
      <c r="D118" s="17"/>
      <c r="E118" s="2"/>
      <c r="F118" s="17"/>
      <c r="G118" s="6"/>
      <c r="H118" s="8"/>
      <c r="I118" s="4"/>
      <c r="J118" s="4"/>
      <c r="M118" s="4"/>
      <c r="N118" s="4"/>
      <c r="O118" s="4"/>
      <c r="P118" s="4">
        <v>0</v>
      </c>
      <c r="Q118" s="4"/>
      <c r="R118" s="4">
        <v>0</v>
      </c>
      <c r="S118" s="4"/>
      <c r="T118" s="4"/>
    </row>
    <row r="119" spans="1:20" ht="12.75" customHeight="1">
      <c r="A119" s="248"/>
      <c r="B119" s="27">
        <v>717002</v>
      </c>
      <c r="C119" s="28" t="s">
        <v>126</v>
      </c>
      <c r="D119" s="25"/>
      <c r="E119" s="2"/>
      <c r="F119" s="17"/>
      <c r="G119" s="6"/>
      <c r="H119" s="8"/>
      <c r="I119" s="73"/>
      <c r="J119" s="73"/>
      <c r="M119" s="73"/>
      <c r="N119" s="73"/>
      <c r="O119" s="73">
        <v>9075</v>
      </c>
      <c r="P119" s="73">
        <v>0</v>
      </c>
      <c r="Q119" s="73">
        <v>14760</v>
      </c>
      <c r="R119" s="73">
        <v>0</v>
      </c>
      <c r="S119" s="73"/>
      <c r="T119" s="73"/>
    </row>
    <row r="120" spans="1:20" ht="12" customHeight="1">
      <c r="A120" s="248"/>
      <c r="B120" s="27">
        <v>711001</v>
      </c>
      <c r="C120" s="28" t="s">
        <v>104</v>
      </c>
      <c r="D120" s="25"/>
      <c r="E120" s="2"/>
      <c r="F120" s="17"/>
      <c r="G120" s="6"/>
      <c r="H120" s="8"/>
      <c r="I120" s="73"/>
      <c r="J120" s="73"/>
      <c r="M120" s="73">
        <v>340033</v>
      </c>
      <c r="N120" s="73"/>
      <c r="O120" s="73">
        <v>218158</v>
      </c>
      <c r="P120" s="73"/>
      <c r="Q120" s="73">
        <v>375000</v>
      </c>
      <c r="R120" s="73"/>
      <c r="S120" s="73"/>
      <c r="T120" s="73"/>
    </row>
    <row r="121" spans="1:20" ht="12" customHeight="1">
      <c r="A121" s="248"/>
      <c r="B121" s="27">
        <v>717001</v>
      </c>
      <c r="C121" s="28" t="s">
        <v>108</v>
      </c>
      <c r="D121" s="25"/>
      <c r="E121" s="2"/>
      <c r="F121" s="17"/>
      <c r="G121" s="6"/>
      <c r="H121" s="8"/>
      <c r="I121" s="73"/>
      <c r="J121" s="73"/>
      <c r="M121" s="73">
        <v>3687</v>
      </c>
      <c r="N121" s="73"/>
      <c r="O121" s="73">
        <v>0</v>
      </c>
      <c r="P121" s="73"/>
      <c r="Q121" s="73">
        <v>0</v>
      </c>
      <c r="R121" s="73"/>
      <c r="S121" s="73"/>
      <c r="T121" s="73"/>
    </row>
    <row r="122" spans="1:20" ht="12" customHeight="1">
      <c r="A122" s="248"/>
      <c r="B122" s="27">
        <v>717001</v>
      </c>
      <c r="C122" s="28" t="s">
        <v>103</v>
      </c>
      <c r="D122" s="25"/>
      <c r="E122" s="2"/>
      <c r="F122" s="17"/>
      <c r="G122" s="6"/>
      <c r="H122" s="8"/>
      <c r="I122" s="73"/>
      <c r="J122" s="73"/>
      <c r="M122" s="73"/>
      <c r="N122" s="73"/>
      <c r="O122" s="73"/>
      <c r="P122" s="73"/>
      <c r="Q122" s="73"/>
      <c r="R122" s="73"/>
      <c r="S122" s="73"/>
      <c r="T122" s="73"/>
    </row>
    <row r="123" spans="1:20" ht="12" customHeight="1">
      <c r="A123" s="248"/>
      <c r="B123" s="27">
        <v>717002</v>
      </c>
      <c r="C123" s="28" t="s">
        <v>109</v>
      </c>
      <c r="D123" s="25"/>
      <c r="E123" s="2"/>
      <c r="F123" s="17"/>
      <c r="G123" s="6"/>
      <c r="H123" s="8"/>
      <c r="I123" s="73"/>
      <c r="J123" s="73"/>
      <c r="M123" s="73">
        <v>2967</v>
      </c>
      <c r="N123" s="73"/>
      <c r="O123" s="73">
        <v>0</v>
      </c>
      <c r="P123" s="73"/>
      <c r="Q123" s="73">
        <v>0</v>
      </c>
      <c r="R123" s="73"/>
      <c r="S123" s="73"/>
      <c r="T123" s="73"/>
    </row>
    <row r="124" spans="1:20" ht="12" customHeight="1">
      <c r="A124" s="248"/>
      <c r="B124" s="27">
        <v>717002</v>
      </c>
      <c r="C124" s="28" t="s">
        <v>112</v>
      </c>
      <c r="D124" s="25"/>
      <c r="E124" s="2"/>
      <c r="F124" s="17"/>
      <c r="G124" s="6"/>
      <c r="H124" s="8"/>
      <c r="I124" s="73"/>
      <c r="J124" s="73"/>
      <c r="M124" s="73">
        <v>0</v>
      </c>
      <c r="N124" s="73"/>
      <c r="O124" s="73">
        <v>11198</v>
      </c>
      <c r="P124" s="73"/>
      <c r="Q124" s="73"/>
      <c r="R124" s="73"/>
      <c r="S124" s="73"/>
      <c r="T124" s="73"/>
    </row>
    <row r="125" spans="1:20" ht="12" customHeight="1">
      <c r="A125" s="248"/>
      <c r="B125" s="27">
        <v>717002</v>
      </c>
      <c r="C125" s="28" t="s">
        <v>114</v>
      </c>
      <c r="D125" s="25"/>
      <c r="E125" s="2"/>
      <c r="F125" s="17"/>
      <c r="G125" s="6"/>
      <c r="H125" s="8"/>
      <c r="I125" s="73"/>
      <c r="J125" s="73"/>
      <c r="M125" s="73"/>
      <c r="N125" s="73"/>
      <c r="O125" s="73"/>
      <c r="P125" s="73">
        <v>70000</v>
      </c>
      <c r="Q125" s="73">
        <v>10000</v>
      </c>
      <c r="R125" s="73">
        <v>200000</v>
      </c>
      <c r="S125" s="73"/>
      <c r="T125" s="73"/>
    </row>
    <row r="126" spans="1:20" ht="12" customHeight="1">
      <c r="A126" s="248"/>
      <c r="B126" s="27">
        <v>717001</v>
      </c>
      <c r="C126" s="28" t="s">
        <v>64</v>
      </c>
      <c r="D126" s="25"/>
      <c r="E126" s="2"/>
      <c r="F126" s="17"/>
      <c r="G126" s="6"/>
      <c r="H126" s="8"/>
      <c r="I126" s="73"/>
      <c r="J126" s="73"/>
      <c r="M126" s="73">
        <v>43362</v>
      </c>
      <c r="N126" s="73"/>
      <c r="O126" s="73">
        <v>68915</v>
      </c>
      <c r="P126" s="73">
        <v>30000</v>
      </c>
      <c r="Q126" s="73">
        <v>1274</v>
      </c>
      <c r="R126" s="73"/>
      <c r="S126" s="73"/>
      <c r="T126" s="73"/>
    </row>
    <row r="127" spans="1:20" ht="12" customHeight="1">
      <c r="A127" s="248"/>
      <c r="B127" s="27">
        <v>717001</v>
      </c>
      <c r="C127" s="28" t="s">
        <v>115</v>
      </c>
      <c r="D127" s="25"/>
      <c r="E127" s="2"/>
      <c r="F127" s="17"/>
      <c r="G127" s="6"/>
      <c r="H127" s="8"/>
      <c r="I127" s="73"/>
      <c r="J127" s="73"/>
      <c r="M127" s="73">
        <v>0</v>
      </c>
      <c r="N127" s="73"/>
      <c r="O127" s="73">
        <v>0</v>
      </c>
      <c r="P127" s="73">
        <v>65000</v>
      </c>
      <c r="Q127" s="73">
        <v>25000</v>
      </c>
      <c r="R127" s="73">
        <v>90000</v>
      </c>
      <c r="S127" s="73"/>
      <c r="T127" s="73"/>
    </row>
    <row r="128" spans="1:20" ht="12" customHeight="1">
      <c r="A128" s="248"/>
      <c r="B128" s="27">
        <v>717001</v>
      </c>
      <c r="C128" s="28" t="s">
        <v>98</v>
      </c>
      <c r="D128" s="25"/>
      <c r="E128" s="2"/>
      <c r="F128" s="17"/>
      <c r="G128" s="6"/>
      <c r="H128" s="8"/>
      <c r="I128" s="73"/>
      <c r="J128" s="73"/>
      <c r="M128" s="73"/>
      <c r="N128" s="73"/>
      <c r="O128" s="73"/>
      <c r="P128" s="73"/>
      <c r="Q128" s="73"/>
      <c r="R128" s="73"/>
      <c r="S128" s="73"/>
      <c r="T128" s="73"/>
    </row>
    <row r="129" spans="1:20" ht="12" customHeight="1">
      <c r="A129" s="248"/>
      <c r="B129" s="27">
        <v>719014</v>
      </c>
      <c r="C129" s="28" t="s">
        <v>127</v>
      </c>
      <c r="D129" s="25"/>
      <c r="E129" s="2"/>
      <c r="F129" s="17"/>
      <c r="G129" s="6"/>
      <c r="H129" s="8"/>
      <c r="I129" s="73"/>
      <c r="J129" s="73"/>
      <c r="M129" s="73"/>
      <c r="N129" s="73"/>
      <c r="O129" s="73">
        <v>8000</v>
      </c>
      <c r="P129" s="73"/>
      <c r="Q129" s="73">
        <v>0</v>
      </c>
      <c r="R129" s="73"/>
      <c r="S129" s="73"/>
      <c r="T129" s="73"/>
    </row>
    <row r="130" spans="1:20" ht="12" customHeight="1">
      <c r="A130" s="248"/>
      <c r="B130" s="27">
        <v>717001</v>
      </c>
      <c r="C130" s="28" t="s">
        <v>66</v>
      </c>
      <c r="D130" s="25"/>
      <c r="E130" s="2"/>
      <c r="F130" s="17"/>
      <c r="G130" s="6"/>
      <c r="H130" s="8"/>
      <c r="I130" s="73"/>
      <c r="J130" s="73"/>
      <c r="M130" s="73"/>
      <c r="N130" s="73"/>
      <c r="O130" s="73"/>
      <c r="P130" s="73">
        <v>26500</v>
      </c>
      <c r="Q130" s="73"/>
      <c r="R130" s="73"/>
      <c r="S130" s="73"/>
      <c r="T130" s="73"/>
    </row>
    <row r="131" spans="1:20" ht="12" customHeight="1">
      <c r="A131" s="248"/>
      <c r="B131" s="27">
        <v>717002</v>
      </c>
      <c r="C131" s="28" t="s">
        <v>65</v>
      </c>
      <c r="D131" s="25"/>
      <c r="E131" s="2"/>
      <c r="F131" s="17"/>
      <c r="G131" s="6"/>
      <c r="H131" s="8"/>
      <c r="I131" s="73"/>
      <c r="J131" s="73"/>
      <c r="M131" s="73"/>
      <c r="N131" s="73"/>
      <c r="O131" s="73"/>
      <c r="P131" s="73">
        <v>95000</v>
      </c>
      <c r="Q131" s="73">
        <v>252000</v>
      </c>
      <c r="R131" s="73"/>
      <c r="S131" s="73"/>
      <c r="T131" s="73"/>
    </row>
    <row r="132" spans="1:20" ht="12" customHeight="1">
      <c r="A132" s="248"/>
      <c r="B132" s="27">
        <v>717001</v>
      </c>
      <c r="C132" s="28" t="s">
        <v>125</v>
      </c>
      <c r="D132" s="25"/>
      <c r="E132" s="2"/>
      <c r="F132" s="17"/>
      <c r="G132" s="6"/>
      <c r="H132" s="8"/>
      <c r="I132" s="73"/>
      <c r="J132" s="73"/>
      <c r="M132" s="73"/>
      <c r="N132" s="73"/>
      <c r="O132" s="73">
        <v>2787</v>
      </c>
      <c r="P132" s="73"/>
      <c r="Q132" s="73">
        <v>15320</v>
      </c>
      <c r="R132" s="73"/>
      <c r="S132" s="73"/>
      <c r="T132" s="73"/>
    </row>
    <row r="133" spans="1:20" ht="12" customHeight="1">
      <c r="A133" s="248"/>
      <c r="B133" s="27">
        <v>725002</v>
      </c>
      <c r="C133" s="28" t="s">
        <v>106</v>
      </c>
      <c r="D133" s="25"/>
      <c r="E133" s="2"/>
      <c r="F133" s="17"/>
      <c r="G133" s="6"/>
      <c r="H133" s="8"/>
      <c r="I133" s="73"/>
      <c r="J133" s="73"/>
      <c r="M133" s="73">
        <v>270282</v>
      </c>
      <c r="N133" s="73"/>
      <c r="O133" s="73">
        <v>251035</v>
      </c>
      <c r="P133" s="73"/>
      <c r="Q133" s="73"/>
      <c r="R133" s="73"/>
      <c r="S133" s="73"/>
      <c r="T133" s="73"/>
    </row>
    <row r="134" spans="1:20" ht="12" customHeight="1">
      <c r="A134" s="248"/>
      <c r="B134" s="27">
        <v>716000</v>
      </c>
      <c r="C134" s="28" t="s">
        <v>105</v>
      </c>
      <c r="D134" s="25"/>
      <c r="E134" s="2"/>
      <c r="F134" s="17"/>
      <c r="G134" s="6"/>
      <c r="H134" s="8"/>
      <c r="I134" s="73"/>
      <c r="J134" s="73"/>
      <c r="M134" s="73"/>
      <c r="N134" s="73"/>
      <c r="O134" s="73"/>
      <c r="P134" s="73"/>
      <c r="Q134" s="73">
        <v>0</v>
      </c>
      <c r="R134" s="73"/>
      <c r="S134" s="73"/>
      <c r="T134" s="73"/>
    </row>
    <row r="135" spans="1:20" ht="12" customHeight="1">
      <c r="A135" s="248"/>
      <c r="B135" s="27"/>
      <c r="C135" s="321"/>
      <c r="D135" s="25"/>
      <c r="E135" s="2"/>
      <c r="F135" s="17"/>
      <c r="G135" s="6"/>
      <c r="H135" s="8"/>
      <c r="I135" s="73"/>
      <c r="J135" s="73"/>
      <c r="M135" s="73"/>
      <c r="N135" s="73"/>
      <c r="O135" s="73"/>
      <c r="P135" s="73"/>
      <c r="Q135" s="73"/>
      <c r="R135" s="73"/>
      <c r="S135" s="73"/>
      <c r="T135" s="73"/>
    </row>
    <row r="136" spans="1:20" ht="16.5" customHeight="1" thickBot="1">
      <c r="A136" s="138" t="s">
        <v>1</v>
      </c>
      <c r="B136" s="139"/>
      <c r="C136" s="320"/>
      <c r="D136" s="133">
        <f>SUM(D117:D135)</f>
        <v>584</v>
      </c>
      <c r="E136" s="134">
        <f>SUM(E117:E135)</f>
        <v>0</v>
      </c>
      <c r="F136" s="133">
        <f>SUM(F117:F135)</f>
        <v>584</v>
      </c>
      <c r="G136" s="136">
        <f>SUM(G117:G135)</f>
        <v>71</v>
      </c>
      <c r="H136" s="140"/>
      <c r="I136" s="136">
        <f>SUM(I117:I135)</f>
        <v>584</v>
      </c>
      <c r="J136" s="136" t="e">
        <f>J117+#REF!+#REF!+#REF!+#REF!+#REF!+#REF!+#REF!+#REF!+#REF!+#REF!+#REF!+#REF!+#REF!+#REF!+#REF!+#REF!+#REF!+#REF!+#REF!+#REF!+#REF!+#REF!+#REF!</f>
        <v>#REF!</v>
      </c>
      <c r="K136" s="137"/>
      <c r="L136" s="137"/>
      <c r="M136" s="136">
        <f>SUM(M117:M135)</f>
        <v>660385</v>
      </c>
      <c r="N136" s="136">
        <f aca="true" t="shared" si="22" ref="N136:T136">SUM(N117:N135)</f>
        <v>0</v>
      </c>
      <c r="O136" s="136">
        <f>SUM(O117:O135)</f>
        <v>570557</v>
      </c>
      <c r="P136" s="136">
        <f>SUM(P117:P135)</f>
        <v>298000</v>
      </c>
      <c r="Q136" s="136">
        <f t="shared" si="22"/>
        <v>693504</v>
      </c>
      <c r="R136" s="136">
        <f t="shared" si="22"/>
        <v>290000</v>
      </c>
      <c r="S136" s="136">
        <f t="shared" si="22"/>
        <v>0</v>
      </c>
      <c r="T136" s="136">
        <f t="shared" si="22"/>
        <v>0</v>
      </c>
    </row>
    <row r="137" spans="1:20" ht="16.5" customHeight="1" thickBot="1" thickTop="1">
      <c r="A137" s="35"/>
      <c r="B137" s="36"/>
      <c r="C137" s="304"/>
      <c r="D137" s="2"/>
      <c r="E137" s="2" t="s">
        <v>10</v>
      </c>
      <c r="F137" s="2"/>
      <c r="G137" s="2"/>
      <c r="H137" s="2"/>
      <c r="I137" s="7"/>
      <c r="J137" s="11"/>
      <c r="M137" s="11"/>
      <c r="N137" s="11"/>
      <c r="O137" s="11"/>
      <c r="P137" s="11"/>
      <c r="Q137" s="11"/>
      <c r="R137" s="11"/>
      <c r="S137" s="11"/>
      <c r="T137" s="11"/>
    </row>
    <row r="138" spans="1:20" ht="36.75" customHeight="1" thickTop="1">
      <c r="A138" s="105" t="s">
        <v>73</v>
      </c>
      <c r="B138" s="106"/>
      <c r="C138" s="107"/>
      <c r="D138" s="108" t="s">
        <v>12</v>
      </c>
      <c r="E138" s="98"/>
      <c r="F138" s="108" t="s">
        <v>13</v>
      </c>
      <c r="G138" s="109" t="s">
        <v>11</v>
      </c>
      <c r="H138" s="110"/>
      <c r="I138" s="95" t="s">
        <v>20</v>
      </c>
      <c r="J138" s="104" t="s">
        <v>36</v>
      </c>
      <c r="K138" s="103"/>
      <c r="L138" s="103"/>
      <c r="M138" s="252" t="s">
        <v>111</v>
      </c>
      <c r="N138" s="95">
        <v>2009</v>
      </c>
      <c r="O138" s="252" t="s">
        <v>123</v>
      </c>
      <c r="P138" s="252" t="s">
        <v>120</v>
      </c>
      <c r="Q138" s="252" t="s">
        <v>121</v>
      </c>
      <c r="R138" s="95">
        <v>2023</v>
      </c>
      <c r="S138" s="95">
        <v>2024</v>
      </c>
      <c r="T138" s="95">
        <v>2025</v>
      </c>
    </row>
    <row r="139" spans="1:20" ht="36.75" customHeight="1">
      <c r="A139" s="273"/>
      <c r="B139" s="274"/>
      <c r="C139" s="275"/>
      <c r="D139" s="230"/>
      <c r="E139" s="110"/>
      <c r="F139" s="276"/>
      <c r="G139" s="231"/>
      <c r="H139" s="110"/>
      <c r="I139" s="96"/>
      <c r="J139" s="102"/>
      <c r="K139" s="103"/>
      <c r="L139" s="103"/>
      <c r="M139" s="253"/>
      <c r="N139" s="96"/>
      <c r="O139" s="253"/>
      <c r="P139" s="96"/>
      <c r="Q139" s="253"/>
      <c r="R139" s="96"/>
      <c r="S139" s="96"/>
      <c r="T139" s="96"/>
    </row>
    <row r="140" spans="1:20" ht="21" customHeight="1">
      <c r="A140" s="303"/>
      <c r="B140" s="302"/>
      <c r="C140" s="317"/>
      <c r="D140" s="223"/>
      <c r="E140" s="2"/>
      <c r="F140" s="224"/>
      <c r="G140" s="225"/>
      <c r="H140" s="2"/>
      <c r="I140" s="226"/>
      <c r="J140" s="227" t="s">
        <v>21</v>
      </c>
      <c r="K140" s="71"/>
      <c r="L140" s="71"/>
      <c r="M140" s="227" t="s">
        <v>39</v>
      </c>
      <c r="N140" s="227" t="s">
        <v>37</v>
      </c>
      <c r="O140" s="227" t="s">
        <v>39</v>
      </c>
      <c r="P140" s="227" t="s">
        <v>39</v>
      </c>
      <c r="Q140" s="227" t="s">
        <v>39</v>
      </c>
      <c r="R140" s="227" t="s">
        <v>39</v>
      </c>
      <c r="S140" s="227" t="s">
        <v>39</v>
      </c>
      <c r="T140" s="227" t="s">
        <v>39</v>
      </c>
    </row>
    <row r="141" spans="1:20" ht="12" customHeight="1">
      <c r="A141" s="157"/>
      <c r="B141" s="147"/>
      <c r="C141" s="310" t="s">
        <v>67</v>
      </c>
      <c r="D141" s="149">
        <v>584</v>
      </c>
      <c r="E141" s="150"/>
      <c r="F141" s="150">
        <f>+D141</f>
        <v>584</v>
      </c>
      <c r="G141" s="152">
        <v>71</v>
      </c>
      <c r="H141" s="158">
        <f>+G141/D141</f>
        <v>0.12157534246575342</v>
      </c>
      <c r="I141" s="152">
        <v>584</v>
      </c>
      <c r="J141" s="152">
        <v>560</v>
      </c>
      <c r="K141" s="155"/>
      <c r="L141" s="156"/>
      <c r="M141" s="152">
        <v>38816</v>
      </c>
      <c r="N141" s="152"/>
      <c r="O141" s="152">
        <v>55851</v>
      </c>
      <c r="P141" s="152">
        <v>52350</v>
      </c>
      <c r="Q141" s="152">
        <v>68900</v>
      </c>
      <c r="R141" s="152">
        <v>61950</v>
      </c>
      <c r="S141" s="152">
        <v>55050</v>
      </c>
      <c r="T141" s="152">
        <v>53150</v>
      </c>
    </row>
    <row r="142" spans="1:20" ht="12" customHeight="1">
      <c r="A142" s="256"/>
      <c r="B142" s="21"/>
      <c r="C142" s="322" t="s">
        <v>68</v>
      </c>
      <c r="D142" s="17"/>
      <c r="E142" s="23"/>
      <c r="F142" s="17"/>
      <c r="G142" s="6"/>
      <c r="H142" s="24"/>
      <c r="I142" s="4"/>
      <c r="J142" s="4"/>
      <c r="K142" s="23"/>
      <c r="L142" s="23"/>
      <c r="M142" s="4"/>
      <c r="N142" s="4"/>
      <c r="O142" s="4"/>
      <c r="P142" s="4"/>
      <c r="Q142" s="4"/>
      <c r="R142" s="4"/>
      <c r="S142" s="4"/>
      <c r="T142" s="4"/>
    </row>
    <row r="143" spans="1:20" ht="12" customHeight="1">
      <c r="A143" s="259"/>
      <c r="B143" s="9"/>
      <c r="C143" s="10" t="s">
        <v>69</v>
      </c>
      <c r="D143" s="17"/>
      <c r="E143" s="41"/>
      <c r="F143" s="17"/>
      <c r="G143" s="6"/>
      <c r="H143" s="57"/>
      <c r="I143" s="4"/>
      <c r="J143" s="4"/>
      <c r="K143" s="41"/>
      <c r="L143" s="41"/>
      <c r="M143" s="4">
        <v>20190</v>
      </c>
      <c r="N143" s="4"/>
      <c r="O143" s="4">
        <v>22348</v>
      </c>
      <c r="P143" s="4">
        <v>17100</v>
      </c>
      <c r="Q143" s="4">
        <v>20000</v>
      </c>
      <c r="R143" s="4">
        <v>18000</v>
      </c>
      <c r="S143" s="4">
        <v>18000</v>
      </c>
      <c r="T143" s="4">
        <v>18000</v>
      </c>
    </row>
    <row r="144" spans="1:20" ht="12" customHeight="1">
      <c r="A144" s="259" t="s">
        <v>17</v>
      </c>
      <c r="B144" s="9"/>
      <c r="C144" s="10" t="s">
        <v>70</v>
      </c>
      <c r="D144" s="17"/>
      <c r="E144" s="41"/>
      <c r="F144" s="17"/>
      <c r="G144" s="6"/>
      <c r="H144" s="57"/>
      <c r="I144" s="4"/>
      <c r="J144" s="4"/>
      <c r="K144" s="41"/>
      <c r="L144" s="41"/>
      <c r="M144" s="4">
        <v>58023</v>
      </c>
      <c r="N144" s="4"/>
      <c r="O144" s="4">
        <v>62360</v>
      </c>
      <c r="P144" s="4">
        <v>67093</v>
      </c>
      <c r="Q144" s="4">
        <v>68000</v>
      </c>
      <c r="R144" s="4">
        <v>69733</v>
      </c>
      <c r="S144" s="4">
        <v>70033</v>
      </c>
      <c r="T144" s="4">
        <v>70033</v>
      </c>
    </row>
    <row r="145" spans="1:20" ht="12" customHeight="1">
      <c r="A145" s="259"/>
      <c r="B145" s="9"/>
      <c r="C145" s="10" t="s">
        <v>71</v>
      </c>
      <c r="D145" s="17"/>
      <c r="E145" s="41"/>
      <c r="F145" s="17"/>
      <c r="G145" s="6"/>
      <c r="H145" s="57"/>
      <c r="I145" s="4"/>
      <c r="J145" s="4"/>
      <c r="K145" s="41"/>
      <c r="L145" s="41"/>
      <c r="M145" s="4">
        <v>15706</v>
      </c>
      <c r="N145" s="4"/>
      <c r="O145" s="4">
        <v>15775</v>
      </c>
      <c r="P145" s="4">
        <v>14500</v>
      </c>
      <c r="Q145" s="4">
        <v>15500</v>
      </c>
      <c r="R145" s="4">
        <v>21000</v>
      </c>
      <c r="S145" s="4">
        <v>21000</v>
      </c>
      <c r="T145" s="4">
        <v>21000</v>
      </c>
    </row>
    <row r="146" spans="1:20" ht="12" customHeight="1">
      <c r="A146" s="259"/>
      <c r="B146" s="9"/>
      <c r="C146" s="10" t="s">
        <v>72</v>
      </c>
      <c r="D146" s="17"/>
      <c r="E146" s="41"/>
      <c r="F146" s="17"/>
      <c r="G146" s="6"/>
      <c r="H146" s="57"/>
      <c r="I146" s="4"/>
      <c r="J146" s="4"/>
      <c r="K146" s="41"/>
      <c r="L146" s="41"/>
      <c r="M146" s="4">
        <v>11893</v>
      </c>
      <c r="N146" s="4"/>
      <c r="O146" s="4">
        <v>10173</v>
      </c>
      <c r="P146" s="4">
        <v>12050</v>
      </c>
      <c r="Q146" s="4">
        <v>12000</v>
      </c>
      <c r="R146" s="4">
        <v>17500</v>
      </c>
      <c r="S146" s="4">
        <v>17500</v>
      </c>
      <c r="T146" s="4">
        <v>17500</v>
      </c>
    </row>
    <row r="147" spans="1:20" ht="11.25">
      <c r="A147" s="259"/>
      <c r="B147" s="41"/>
      <c r="C147" s="58" t="s">
        <v>100</v>
      </c>
      <c r="D147" s="6"/>
      <c r="E147" s="6"/>
      <c r="F147" s="6"/>
      <c r="G147" s="6"/>
      <c r="H147" s="6"/>
      <c r="I147" s="6"/>
      <c r="J147" s="6"/>
      <c r="K147" s="6"/>
      <c r="L147" s="6"/>
      <c r="M147" s="6">
        <v>7552</v>
      </c>
      <c r="N147" s="6"/>
      <c r="O147" s="6">
        <v>8648</v>
      </c>
      <c r="P147" s="4">
        <v>10300</v>
      </c>
      <c r="Q147" s="4">
        <v>9500</v>
      </c>
      <c r="R147" s="4">
        <v>11000</v>
      </c>
      <c r="S147" s="4">
        <v>12000</v>
      </c>
      <c r="T147" s="285">
        <v>12000</v>
      </c>
    </row>
    <row r="148" spans="1:20" ht="16.5" customHeight="1" thickBot="1">
      <c r="A148" s="138"/>
      <c r="B148" s="139"/>
      <c r="C148" s="314"/>
      <c r="D148" s="133"/>
      <c r="E148" s="134"/>
      <c r="F148" s="133"/>
      <c r="G148" s="136"/>
      <c r="H148" s="140"/>
      <c r="I148" s="136"/>
      <c r="J148" s="136"/>
      <c r="K148" s="137"/>
      <c r="L148" s="137"/>
      <c r="M148" s="136">
        <f>SUM(M141:M147)</f>
        <v>152180</v>
      </c>
      <c r="N148" s="136">
        <f aca="true" t="shared" si="23" ref="N148:T148">SUM(N141:N147)</f>
        <v>0</v>
      </c>
      <c r="O148" s="136">
        <f t="shared" si="23"/>
        <v>175155</v>
      </c>
      <c r="P148" s="136">
        <f>SUM(P141:P147)</f>
        <v>173393</v>
      </c>
      <c r="Q148" s="136">
        <f t="shared" si="23"/>
        <v>193900</v>
      </c>
      <c r="R148" s="136">
        <f t="shared" si="23"/>
        <v>199183</v>
      </c>
      <c r="S148" s="136">
        <f t="shared" si="23"/>
        <v>193583</v>
      </c>
      <c r="T148" s="136">
        <f t="shared" si="23"/>
        <v>191683</v>
      </c>
    </row>
    <row r="149" spans="2:3" ht="12.75" thickBot="1" thickTop="1">
      <c r="B149" s="13"/>
      <c r="C149" s="318"/>
    </row>
    <row r="150" spans="2:3" ht="12.75" thickBot="1" thickTop="1">
      <c r="B150" s="13"/>
      <c r="C150" s="335"/>
    </row>
    <row r="151" spans="1:20" ht="36.75" customHeight="1" thickTop="1">
      <c r="A151" s="105" t="s">
        <v>59</v>
      </c>
      <c r="B151" s="106"/>
      <c r="C151" s="334"/>
      <c r="D151" s="108" t="s">
        <v>12</v>
      </c>
      <c r="E151" s="98"/>
      <c r="F151" s="108" t="s">
        <v>13</v>
      </c>
      <c r="G151" s="109" t="s">
        <v>11</v>
      </c>
      <c r="H151" s="110"/>
      <c r="I151" s="95" t="s">
        <v>20</v>
      </c>
      <c r="J151" s="104" t="s">
        <v>36</v>
      </c>
      <c r="K151" s="103"/>
      <c r="L151" s="103"/>
      <c r="M151" s="252" t="s">
        <v>111</v>
      </c>
      <c r="N151" s="95">
        <v>2009</v>
      </c>
      <c r="O151" s="252" t="s">
        <v>123</v>
      </c>
      <c r="P151" s="252" t="s">
        <v>120</v>
      </c>
      <c r="Q151" s="252" t="s">
        <v>121</v>
      </c>
      <c r="R151" s="95">
        <v>2023</v>
      </c>
      <c r="S151" s="95">
        <v>2024</v>
      </c>
      <c r="T151" s="95">
        <v>2025</v>
      </c>
    </row>
    <row r="152" spans="1:20" ht="21" customHeight="1">
      <c r="A152" s="221"/>
      <c r="B152" s="222"/>
      <c r="C152" s="299"/>
      <c r="D152" s="223"/>
      <c r="E152" s="2"/>
      <c r="F152" s="224"/>
      <c r="G152" s="225"/>
      <c r="H152" s="2"/>
      <c r="I152" s="226"/>
      <c r="J152" s="227" t="s">
        <v>21</v>
      </c>
      <c r="K152" s="71"/>
      <c r="L152" s="71"/>
      <c r="M152" s="227" t="s">
        <v>39</v>
      </c>
      <c r="N152" s="227" t="s">
        <v>37</v>
      </c>
      <c r="O152" s="227" t="s">
        <v>39</v>
      </c>
      <c r="P152" s="227" t="s">
        <v>39</v>
      </c>
      <c r="Q152" s="227" t="s">
        <v>39</v>
      </c>
      <c r="R152" s="227" t="s">
        <v>39</v>
      </c>
      <c r="S152" s="227" t="s">
        <v>39</v>
      </c>
      <c r="T152" s="227" t="s">
        <v>39</v>
      </c>
    </row>
    <row r="153" spans="1:20" ht="12" customHeight="1">
      <c r="A153" s="157"/>
      <c r="B153" s="147"/>
      <c r="C153" s="301"/>
      <c r="D153" s="149">
        <v>584</v>
      </c>
      <c r="E153" s="150"/>
      <c r="F153" s="150">
        <f>+D153</f>
        <v>584</v>
      </c>
      <c r="G153" s="152">
        <v>71</v>
      </c>
      <c r="H153" s="158">
        <f>+G153/D153</f>
        <v>0.12157534246575342</v>
      </c>
      <c r="I153" s="152">
        <v>584</v>
      </c>
      <c r="J153" s="152">
        <v>560</v>
      </c>
      <c r="K153" s="155"/>
      <c r="L153" s="156"/>
      <c r="M153" s="152"/>
      <c r="N153" s="152"/>
      <c r="O153" s="152"/>
      <c r="P153" s="152"/>
      <c r="Q153" s="152"/>
      <c r="R153" s="152"/>
      <c r="S153" s="152"/>
      <c r="T153" s="152"/>
    </row>
    <row r="154" spans="1:20" ht="12" customHeight="1" hidden="1">
      <c r="A154" s="15"/>
      <c r="B154" s="16"/>
      <c r="C154" s="14"/>
      <c r="D154" s="17"/>
      <c r="E154" s="2"/>
      <c r="F154" s="17"/>
      <c r="G154" s="6"/>
      <c r="H154" s="8"/>
      <c r="I154" s="4"/>
      <c r="J154" s="4">
        <v>7000</v>
      </c>
      <c r="M154" s="4"/>
      <c r="N154" s="4"/>
      <c r="O154" s="4"/>
      <c r="P154" s="4"/>
      <c r="Q154" s="4"/>
      <c r="R154" s="4"/>
      <c r="S154" s="4"/>
      <c r="T154" s="4"/>
    </row>
    <row r="155" spans="1:20" ht="12" customHeight="1" hidden="1">
      <c r="A155" s="15"/>
      <c r="B155" s="16"/>
      <c r="C155" s="14"/>
      <c r="D155" s="17"/>
      <c r="E155" s="2"/>
      <c r="F155" s="17"/>
      <c r="G155" s="6"/>
      <c r="H155" s="8"/>
      <c r="I155" s="4"/>
      <c r="J155" s="4">
        <v>40</v>
      </c>
      <c r="M155" s="4"/>
      <c r="N155" s="4"/>
      <c r="O155" s="4"/>
      <c r="P155" s="4"/>
      <c r="Q155" s="4"/>
      <c r="R155" s="4"/>
      <c r="S155" s="4"/>
      <c r="T155" s="4"/>
    </row>
    <row r="156" spans="1:20" ht="12" customHeight="1" hidden="1">
      <c r="A156" s="15"/>
      <c r="B156" s="16"/>
      <c r="C156" s="14"/>
      <c r="D156" s="17">
        <v>94</v>
      </c>
      <c r="E156" s="2"/>
      <c r="F156" s="17">
        <f>+D156</f>
        <v>94</v>
      </c>
      <c r="G156" s="6">
        <v>94</v>
      </c>
      <c r="H156" s="8">
        <f>+G156/D156</f>
        <v>1</v>
      </c>
      <c r="I156" s="4">
        <v>94</v>
      </c>
      <c r="J156" s="4">
        <v>0</v>
      </c>
      <c r="M156" s="4"/>
      <c r="N156" s="4"/>
      <c r="O156" s="4"/>
      <c r="P156" s="4"/>
      <c r="Q156" s="4"/>
      <c r="R156" s="4"/>
      <c r="S156" s="4">
        <v>0</v>
      </c>
      <c r="T156" s="4">
        <v>0</v>
      </c>
    </row>
    <row r="157" spans="1:20" ht="12" customHeight="1" hidden="1">
      <c r="A157" s="15"/>
      <c r="B157" s="16"/>
      <c r="C157" s="14"/>
      <c r="D157" s="17"/>
      <c r="E157" s="2"/>
      <c r="F157" s="17"/>
      <c r="G157" s="6"/>
      <c r="H157" s="8"/>
      <c r="I157" s="4"/>
      <c r="J157" s="4">
        <v>1400</v>
      </c>
      <c r="M157" s="4"/>
      <c r="N157" s="4"/>
      <c r="O157" s="4"/>
      <c r="P157" s="4"/>
      <c r="Q157" s="4"/>
      <c r="R157" s="4"/>
      <c r="S157" s="4"/>
      <c r="T157" s="4"/>
    </row>
    <row r="158" spans="1:20" ht="12" customHeight="1" hidden="1">
      <c r="A158" s="15"/>
      <c r="B158" s="16"/>
      <c r="C158" s="163"/>
      <c r="D158" s="17">
        <v>1000</v>
      </c>
      <c r="E158" s="2"/>
      <c r="F158" s="17">
        <f>+D158</f>
        <v>1000</v>
      </c>
      <c r="G158" s="6">
        <f>435</f>
        <v>435</v>
      </c>
      <c r="H158" s="8">
        <f>+G158/D158</f>
        <v>0.435</v>
      </c>
      <c r="I158" s="4">
        <v>700</v>
      </c>
      <c r="J158" s="4">
        <v>0</v>
      </c>
      <c r="M158" s="4"/>
      <c r="N158" s="4"/>
      <c r="O158" s="4"/>
      <c r="P158" s="4"/>
      <c r="Q158" s="4"/>
      <c r="R158" s="4"/>
      <c r="S158" s="4"/>
      <c r="T158" s="4"/>
    </row>
    <row r="159" spans="1:20" ht="12" customHeight="1" hidden="1">
      <c r="A159" s="146" t="s">
        <v>27</v>
      </c>
      <c r="B159" s="147"/>
      <c r="C159" s="33"/>
      <c r="D159" s="149" t="e">
        <f>SUM(D161:D218)</f>
        <v>#REF!</v>
      </c>
      <c r="E159" s="150" t="e">
        <f>SUM(E161:E218)</f>
        <v>#REF!</v>
      </c>
      <c r="F159" s="149" t="e">
        <f>SUM(F161:F218)</f>
        <v>#REF!</v>
      </c>
      <c r="G159" s="149" t="e">
        <f>+G160+G163+#REF!+#REF!+#REF!+#REF!</f>
        <v>#REF!</v>
      </c>
      <c r="H159" s="150" t="e">
        <f>+H160+H163+#REF!+#REF!+#REF!+#REF!</f>
        <v>#REF!</v>
      </c>
      <c r="I159" s="152" t="e">
        <f>+I160+I163+#REF!+#REF!+#REF!+#REF!</f>
        <v>#REF!</v>
      </c>
      <c r="J159" s="154"/>
      <c r="K159" s="155"/>
      <c r="L159" s="156"/>
      <c r="M159" s="154"/>
      <c r="N159" s="154"/>
      <c r="O159" s="154"/>
      <c r="P159" s="154"/>
      <c r="Q159" s="154"/>
      <c r="R159" s="154"/>
      <c r="S159" s="154"/>
      <c r="T159" s="154"/>
    </row>
    <row r="160" spans="1:20" ht="12" customHeight="1" hidden="1">
      <c r="A160" s="31"/>
      <c r="B160" s="32"/>
      <c r="C160" s="171"/>
      <c r="D160" s="25"/>
      <c r="E160" s="2"/>
      <c r="F160" s="25">
        <v>700</v>
      </c>
      <c r="G160" s="6"/>
      <c r="H160" s="8"/>
      <c r="I160" s="73">
        <v>730</v>
      </c>
      <c r="J160" s="73">
        <v>0</v>
      </c>
      <c r="M160" s="73"/>
      <c r="N160" s="73"/>
      <c r="O160" s="73"/>
      <c r="P160" s="73"/>
      <c r="Q160" s="73"/>
      <c r="R160" s="73"/>
      <c r="S160" s="73">
        <v>800</v>
      </c>
      <c r="T160" s="73">
        <v>800</v>
      </c>
    </row>
    <row r="161" spans="1:20" ht="12" customHeight="1" hidden="1">
      <c r="A161" s="146" t="s">
        <v>26</v>
      </c>
      <c r="B161" s="170"/>
      <c r="C161" s="20"/>
      <c r="D161" s="151"/>
      <c r="E161" s="172"/>
      <c r="F161" s="151"/>
      <c r="G161" s="173"/>
      <c r="H161" s="174"/>
      <c r="I161" s="175"/>
      <c r="J161" s="175"/>
      <c r="K161" s="155"/>
      <c r="L161" s="155"/>
      <c r="M161" s="175"/>
      <c r="N161" s="175"/>
      <c r="O161" s="175"/>
      <c r="P161" s="175"/>
      <c r="Q161" s="175"/>
      <c r="R161" s="175"/>
      <c r="S161" s="175"/>
      <c r="T161" s="175"/>
    </row>
    <row r="162" spans="1:20" ht="12" customHeight="1" hidden="1">
      <c r="A162" s="18"/>
      <c r="B162" s="19"/>
      <c r="C162" s="162"/>
      <c r="D162" s="17"/>
      <c r="E162" s="2"/>
      <c r="F162" s="17">
        <f>+D162</f>
        <v>0</v>
      </c>
      <c r="G162" s="6">
        <v>264</v>
      </c>
      <c r="H162" s="8"/>
      <c r="I162" s="4">
        <v>468</v>
      </c>
      <c r="J162" s="4">
        <v>0</v>
      </c>
      <c r="M162" s="4"/>
      <c r="N162" s="4"/>
      <c r="O162" s="4"/>
      <c r="P162" s="4"/>
      <c r="Q162" s="4"/>
      <c r="R162" s="4"/>
      <c r="S162" s="4">
        <v>2900</v>
      </c>
      <c r="T162" s="4">
        <v>2900</v>
      </c>
    </row>
    <row r="163" spans="1:20" ht="12" customHeight="1" hidden="1">
      <c r="A163" s="146" t="s">
        <v>28</v>
      </c>
      <c r="B163" s="147"/>
      <c r="C163" s="33"/>
      <c r="D163" s="149" t="e">
        <f>SUM(D166:D169)</f>
        <v>#REF!</v>
      </c>
      <c r="E163" s="150" t="e">
        <f>SUM(E166:E169)</f>
        <v>#REF!</v>
      </c>
      <c r="F163" s="149" t="e">
        <f>SUM(F166:F169)</f>
        <v>#REF!</v>
      </c>
      <c r="G163" s="149">
        <f>+G164+G168</f>
        <v>185</v>
      </c>
      <c r="H163" s="150">
        <f>+H164+H168</f>
        <v>1.405</v>
      </c>
      <c r="I163" s="152">
        <f>+I164+I168</f>
        <v>250</v>
      </c>
      <c r="J163" s="154"/>
      <c r="K163" s="155" t="s">
        <v>16</v>
      </c>
      <c r="L163" s="156"/>
      <c r="M163" s="154"/>
      <c r="N163" s="154"/>
      <c r="O163" s="154"/>
      <c r="P163" s="154"/>
      <c r="Q163" s="154"/>
      <c r="R163" s="154"/>
      <c r="S163" s="154"/>
      <c r="T163" s="154"/>
    </row>
    <row r="164" spans="1:20" ht="12" customHeight="1" hidden="1">
      <c r="A164" s="31"/>
      <c r="B164" s="32"/>
      <c r="C164" s="162"/>
      <c r="D164" s="25">
        <v>200</v>
      </c>
      <c r="E164" s="2"/>
      <c r="F164" s="17">
        <f>+D164</f>
        <v>200</v>
      </c>
      <c r="G164" s="6">
        <v>153</v>
      </c>
      <c r="H164" s="8">
        <f>+G164/D164</f>
        <v>0.765</v>
      </c>
      <c r="I164" s="73">
        <v>200</v>
      </c>
      <c r="J164" s="73">
        <v>0</v>
      </c>
      <c r="M164" s="73"/>
      <c r="N164" s="73"/>
      <c r="O164" s="73"/>
      <c r="P164" s="73"/>
      <c r="Q164" s="73"/>
      <c r="R164" s="73"/>
      <c r="S164" s="73">
        <v>1500</v>
      </c>
      <c r="T164" s="73">
        <v>1500</v>
      </c>
    </row>
    <row r="165" spans="1:20" ht="12" customHeight="1" hidden="1">
      <c r="A165" s="146" t="s">
        <v>29</v>
      </c>
      <c r="B165" s="147"/>
      <c r="C165" s="28"/>
      <c r="D165" s="149">
        <f>SUM(D170:D173)</f>
        <v>200</v>
      </c>
      <c r="E165" s="150">
        <f>SUM(E170:E173)</f>
        <v>0</v>
      </c>
      <c r="F165" s="149">
        <f>SUM(F170:F173)</f>
        <v>200</v>
      </c>
      <c r="G165" s="149">
        <f>+G166+G171</f>
        <v>0</v>
      </c>
      <c r="H165" s="150">
        <f>+H166+H171</f>
        <v>0</v>
      </c>
      <c r="I165" s="152">
        <f>+I166+I171</f>
        <v>235</v>
      </c>
      <c r="J165" s="154"/>
      <c r="K165" s="155" t="s">
        <v>16</v>
      </c>
      <c r="L165" s="156"/>
      <c r="M165" s="154"/>
      <c r="N165" s="154"/>
      <c r="O165" s="154"/>
      <c r="P165" s="154"/>
      <c r="Q165" s="154"/>
      <c r="R165" s="154"/>
      <c r="S165" s="154"/>
      <c r="T165" s="154"/>
    </row>
    <row r="166" spans="1:20" ht="12" customHeight="1" hidden="1">
      <c r="A166" s="26"/>
      <c r="B166" s="27"/>
      <c r="C166" s="148"/>
      <c r="D166" s="29"/>
      <c r="E166" s="2"/>
      <c r="F166" s="30"/>
      <c r="G166" s="3"/>
      <c r="H166" s="8"/>
      <c r="I166" s="5">
        <v>35</v>
      </c>
      <c r="J166" s="73">
        <v>0</v>
      </c>
      <c r="M166" s="73"/>
      <c r="N166" s="73"/>
      <c r="O166" s="73"/>
      <c r="P166" s="73"/>
      <c r="Q166" s="73"/>
      <c r="R166" s="73"/>
      <c r="S166" s="73">
        <v>4500</v>
      </c>
      <c r="T166" s="73">
        <v>4500</v>
      </c>
    </row>
    <row r="167" spans="1:20" ht="12" customHeight="1" hidden="1">
      <c r="A167" s="146" t="s">
        <v>30</v>
      </c>
      <c r="B167" s="147"/>
      <c r="C167" s="14"/>
      <c r="D167" s="149" t="e">
        <f>SUM(D170:D218)</f>
        <v>#REF!</v>
      </c>
      <c r="E167" s="150" t="e">
        <f>SUM(E170:E218)</f>
        <v>#REF!</v>
      </c>
      <c r="F167" s="149" t="e">
        <f>SUM(F170:F218)</f>
        <v>#REF!</v>
      </c>
      <c r="G167" s="149" t="e">
        <f>+G168+G173+#REF!</f>
        <v>#REF!</v>
      </c>
      <c r="H167" s="150" t="e">
        <f>+H168+H173+#REF!</f>
        <v>#REF!</v>
      </c>
      <c r="I167" s="152" t="e">
        <f>+I168+I173+#REF!</f>
        <v>#REF!</v>
      </c>
      <c r="J167" s="154">
        <v>0</v>
      </c>
      <c r="K167" s="155" t="s">
        <v>15</v>
      </c>
      <c r="L167" s="156"/>
      <c r="M167" s="154"/>
      <c r="N167" s="154"/>
      <c r="O167" s="154"/>
      <c r="P167" s="154"/>
      <c r="Q167" s="154"/>
      <c r="R167" s="154"/>
      <c r="S167" s="154"/>
      <c r="T167" s="154"/>
    </row>
    <row r="168" spans="1:20" ht="12" customHeight="1" hidden="1">
      <c r="A168" s="34"/>
      <c r="B168" s="16"/>
      <c r="C168" s="22" t="s">
        <v>62</v>
      </c>
      <c r="D168" s="17">
        <v>50</v>
      </c>
      <c r="E168" s="2"/>
      <c r="F168" s="17">
        <f>+D168</f>
        <v>50</v>
      </c>
      <c r="G168" s="6">
        <v>32</v>
      </c>
      <c r="H168" s="8">
        <f>+G168/D168</f>
        <v>0.64</v>
      </c>
      <c r="I168" s="4">
        <f>+F168</f>
        <v>50</v>
      </c>
      <c r="J168" s="4">
        <v>0</v>
      </c>
      <c r="M168" s="4"/>
      <c r="N168" s="4"/>
      <c r="O168" s="4"/>
      <c r="P168" s="4"/>
      <c r="Q168" s="4"/>
      <c r="R168" s="4"/>
      <c r="S168" s="4">
        <v>250</v>
      </c>
      <c r="T168" s="4">
        <v>250</v>
      </c>
    </row>
    <row r="169" spans="1:20" ht="12" customHeight="1">
      <c r="A169" s="256"/>
      <c r="B169" s="21">
        <v>821004</v>
      </c>
      <c r="C169" s="299"/>
      <c r="D169" s="17"/>
      <c r="E169" s="23"/>
      <c r="F169" s="17"/>
      <c r="G169" s="6"/>
      <c r="H169" s="24"/>
      <c r="I169" s="4"/>
      <c r="J169" s="4"/>
      <c r="K169" s="23"/>
      <c r="L169" s="23"/>
      <c r="M169" s="4"/>
      <c r="N169" s="4"/>
      <c r="O169" s="4"/>
      <c r="P169" s="4"/>
      <c r="Q169" s="4">
        <v>0</v>
      </c>
      <c r="R169" s="4"/>
      <c r="S169" s="4"/>
      <c r="T169" s="4"/>
    </row>
    <row r="170" spans="1:20" ht="12" customHeight="1" hidden="1">
      <c r="A170" s="164" t="s">
        <v>31</v>
      </c>
      <c r="B170" s="147"/>
      <c r="C170" s="10"/>
      <c r="D170" s="149">
        <f>+D173</f>
        <v>0</v>
      </c>
      <c r="E170" s="150">
        <f>+E173</f>
        <v>0</v>
      </c>
      <c r="F170" s="149">
        <f>+F173</f>
        <v>0</v>
      </c>
      <c r="G170" s="152">
        <f>+G173</f>
        <v>0</v>
      </c>
      <c r="H170" s="153" t="e">
        <f>+G170/D170</f>
        <v>#DIV/0!</v>
      </c>
      <c r="I170" s="152">
        <f>+I173</f>
        <v>0</v>
      </c>
      <c r="J170" s="154">
        <v>0</v>
      </c>
      <c r="K170" s="257"/>
      <c r="L170" s="258"/>
      <c r="M170" s="154"/>
      <c r="N170" s="154"/>
      <c r="O170" s="154"/>
      <c r="P170" s="154"/>
      <c r="Q170" s="154"/>
      <c r="R170" s="154"/>
      <c r="S170" s="154"/>
      <c r="T170" s="154"/>
    </row>
    <row r="171" spans="1:20" ht="12" customHeight="1" hidden="1">
      <c r="A171" s="259"/>
      <c r="B171" s="9"/>
      <c r="C171" s="148"/>
      <c r="D171" s="17">
        <v>200</v>
      </c>
      <c r="E171" s="41"/>
      <c r="F171" s="17">
        <f>+D171</f>
        <v>200</v>
      </c>
      <c r="G171" s="6">
        <v>0</v>
      </c>
      <c r="H171" s="57">
        <f>+G171/D171</f>
        <v>0</v>
      </c>
      <c r="I171" s="4">
        <v>200</v>
      </c>
      <c r="J171" s="4">
        <v>0</v>
      </c>
      <c r="K171" s="41"/>
      <c r="L171" s="41"/>
      <c r="M171" s="4"/>
      <c r="N171" s="4"/>
      <c r="O171" s="4"/>
      <c r="P171" s="4"/>
      <c r="Q171" s="4"/>
      <c r="R171" s="4"/>
      <c r="S171" s="4">
        <v>50</v>
      </c>
      <c r="T171" s="4">
        <v>50</v>
      </c>
    </row>
    <row r="172" spans="1:20" ht="12" customHeight="1" hidden="1">
      <c r="A172" s="164" t="s">
        <v>32</v>
      </c>
      <c r="B172" s="147"/>
      <c r="C172" s="10"/>
      <c r="D172" s="149">
        <f>+D175</f>
        <v>0</v>
      </c>
      <c r="E172" s="150">
        <f>+E175</f>
        <v>0</v>
      </c>
      <c r="F172" s="149">
        <f>+F175</f>
        <v>0</v>
      </c>
      <c r="G172" s="152">
        <f>+G175</f>
        <v>4</v>
      </c>
      <c r="H172" s="153" t="e">
        <f>+G172/D172</f>
        <v>#DIV/0!</v>
      </c>
      <c r="I172" s="152">
        <f>+I175</f>
        <v>0</v>
      </c>
      <c r="J172" s="154"/>
      <c r="K172" s="257"/>
      <c r="L172" s="258"/>
      <c r="M172" s="154"/>
      <c r="N172" s="154"/>
      <c r="O172" s="154"/>
      <c r="P172" s="154"/>
      <c r="Q172" s="154"/>
      <c r="R172" s="154"/>
      <c r="S172" s="154"/>
      <c r="T172" s="154"/>
    </row>
    <row r="173" spans="1:20" ht="12" customHeight="1" hidden="1">
      <c r="A173" s="44"/>
      <c r="B173" s="9"/>
      <c r="C173" s="148"/>
      <c r="D173" s="17"/>
      <c r="E173" s="41"/>
      <c r="F173" s="17"/>
      <c r="G173" s="6"/>
      <c r="H173" s="57"/>
      <c r="I173" s="4"/>
      <c r="J173" s="4">
        <v>0</v>
      </c>
      <c r="K173" s="41"/>
      <c r="L173" s="41"/>
      <c r="M173" s="4"/>
      <c r="N173" s="4"/>
      <c r="O173" s="4"/>
      <c r="P173" s="4"/>
      <c r="Q173" s="4"/>
      <c r="R173" s="4"/>
      <c r="S173" s="4">
        <v>2500</v>
      </c>
      <c r="T173" s="4">
        <v>2500</v>
      </c>
    </row>
    <row r="174" spans="1:20" ht="12" customHeight="1" hidden="1">
      <c r="A174" s="164" t="s">
        <v>33</v>
      </c>
      <c r="B174" s="147"/>
      <c r="C174" s="10"/>
      <c r="D174" s="149">
        <f>+D218</f>
        <v>0</v>
      </c>
      <c r="E174" s="150">
        <f>+E218</f>
        <v>0</v>
      </c>
      <c r="F174" s="149">
        <f>+F218</f>
        <v>0</v>
      </c>
      <c r="G174" s="152">
        <f>+G218</f>
        <v>0</v>
      </c>
      <c r="H174" s="153" t="e">
        <f>+G174/D174</f>
        <v>#DIV/0!</v>
      </c>
      <c r="I174" s="152">
        <f>+I218</f>
        <v>0</v>
      </c>
      <c r="J174" s="154">
        <v>0</v>
      </c>
      <c r="K174" s="257"/>
      <c r="L174" s="258"/>
      <c r="M174" s="154"/>
      <c r="N174" s="154"/>
      <c r="O174" s="154"/>
      <c r="P174" s="154"/>
      <c r="Q174" s="154"/>
      <c r="R174" s="154"/>
      <c r="S174" s="154"/>
      <c r="T174" s="154"/>
    </row>
    <row r="175" spans="1:20" ht="12" customHeight="1" hidden="1">
      <c r="A175" s="259"/>
      <c r="B175" s="9"/>
      <c r="C175" s="10"/>
      <c r="D175" s="17"/>
      <c r="E175" s="41"/>
      <c r="F175" s="17">
        <f>+D175</f>
        <v>0</v>
      </c>
      <c r="G175" s="6">
        <v>4</v>
      </c>
      <c r="H175" s="57"/>
      <c r="I175" s="4">
        <v>0</v>
      </c>
      <c r="J175" s="4">
        <v>0</v>
      </c>
      <c r="K175" s="41"/>
      <c r="L175" s="41"/>
      <c r="M175" s="4"/>
      <c r="N175" s="4"/>
      <c r="O175" s="4"/>
      <c r="P175" s="4"/>
      <c r="Q175" s="4"/>
      <c r="R175" s="4"/>
      <c r="S175" s="4">
        <v>2500</v>
      </c>
      <c r="T175" s="4">
        <v>2500</v>
      </c>
    </row>
    <row r="176" spans="1:20" ht="12" customHeight="1" hidden="1">
      <c r="A176" s="259"/>
      <c r="B176" s="9"/>
      <c r="C176" s="10" t="s">
        <v>63</v>
      </c>
      <c r="D176" s="17">
        <v>6160</v>
      </c>
      <c r="E176" s="41"/>
      <c r="F176" s="17">
        <f>+D176</f>
        <v>6160</v>
      </c>
      <c r="G176" s="6">
        <v>509</v>
      </c>
      <c r="H176" s="57">
        <f>+G176/D176</f>
        <v>0.08262987012987014</v>
      </c>
      <c r="I176" s="4">
        <v>509</v>
      </c>
      <c r="J176" s="4">
        <v>0</v>
      </c>
      <c r="K176" s="41"/>
      <c r="L176" s="41"/>
      <c r="M176" s="4"/>
      <c r="N176" s="4"/>
      <c r="O176" s="4"/>
      <c r="P176" s="4"/>
      <c r="Q176" s="4"/>
      <c r="R176" s="4"/>
      <c r="S176" s="4">
        <v>15000</v>
      </c>
      <c r="T176" s="4">
        <v>15000</v>
      </c>
    </row>
    <row r="177" spans="1:20" ht="12" customHeight="1">
      <c r="A177" s="259"/>
      <c r="B177" s="9">
        <v>821004</v>
      </c>
      <c r="C177" s="10"/>
      <c r="D177" s="17"/>
      <c r="E177" s="41"/>
      <c r="F177" s="17"/>
      <c r="G177" s="6"/>
      <c r="H177" s="57"/>
      <c r="I177" s="4"/>
      <c r="J177" s="4"/>
      <c r="K177" s="41"/>
      <c r="L177" s="41"/>
      <c r="M177" s="4">
        <v>0</v>
      </c>
      <c r="N177" s="4"/>
      <c r="O177" s="4">
        <v>1439</v>
      </c>
      <c r="P177" s="4"/>
      <c r="Q177" s="4">
        <v>3000</v>
      </c>
      <c r="R177" s="4"/>
      <c r="S177" s="4"/>
      <c r="T177" s="4"/>
    </row>
    <row r="178" spans="1:20" ht="12" customHeight="1">
      <c r="A178" s="259"/>
      <c r="B178" s="9">
        <v>821004</v>
      </c>
      <c r="C178" s="10" t="s">
        <v>119</v>
      </c>
      <c r="D178" s="17"/>
      <c r="E178" s="41"/>
      <c r="F178" s="17"/>
      <c r="G178" s="6"/>
      <c r="H178" s="57"/>
      <c r="I178" s="4"/>
      <c r="J178" s="4"/>
      <c r="K178" s="41"/>
      <c r="L178" s="41"/>
      <c r="M178" s="4"/>
      <c r="N178" s="4"/>
      <c r="O178" s="4">
        <v>307111</v>
      </c>
      <c r="P178" s="4">
        <v>220000</v>
      </c>
      <c r="Q178" s="4">
        <v>220000</v>
      </c>
      <c r="R178" s="4">
        <v>375000</v>
      </c>
      <c r="S178" s="4"/>
      <c r="T178" s="4"/>
    </row>
    <row r="179" spans="1:20" ht="12" customHeight="1">
      <c r="A179" s="259"/>
      <c r="B179" s="9"/>
      <c r="C179" s="10"/>
      <c r="D179" s="17"/>
      <c r="E179" s="41"/>
      <c r="F179" s="17"/>
      <c r="G179" s="6"/>
      <c r="H179" s="57"/>
      <c r="I179" s="4"/>
      <c r="J179" s="4"/>
      <c r="K179" s="41"/>
      <c r="L179" s="41"/>
      <c r="M179" s="4"/>
      <c r="N179" s="4"/>
      <c r="O179" s="4"/>
      <c r="P179" s="4"/>
      <c r="Q179" s="4"/>
      <c r="R179" s="4"/>
      <c r="S179" s="4"/>
      <c r="T179" s="4"/>
    </row>
    <row r="180" spans="1:20" ht="12" customHeight="1">
      <c r="A180" s="259"/>
      <c r="B180" s="9"/>
      <c r="C180" s="58"/>
      <c r="D180" s="17"/>
      <c r="E180" s="41"/>
      <c r="F180" s="17"/>
      <c r="G180" s="6"/>
      <c r="H180" s="57"/>
      <c r="I180" s="4"/>
      <c r="J180" s="4"/>
      <c r="K180" s="41"/>
      <c r="L180" s="41"/>
      <c r="M180" s="4"/>
      <c r="N180" s="4"/>
      <c r="O180" s="4"/>
      <c r="P180" s="4"/>
      <c r="Q180" s="4"/>
      <c r="R180" s="4"/>
      <c r="S180" s="4"/>
      <c r="T180" s="4"/>
    </row>
    <row r="181" spans="1:20" ht="11.25">
      <c r="A181" s="259"/>
      <c r="B181" s="41"/>
      <c r="C181" s="323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260"/>
    </row>
    <row r="182" spans="1:20" ht="16.5" customHeight="1" thickBot="1">
      <c r="A182" s="138"/>
      <c r="B182" s="139"/>
      <c r="C182" s="324"/>
      <c r="D182" s="133"/>
      <c r="E182" s="134"/>
      <c r="F182" s="133"/>
      <c r="G182" s="136"/>
      <c r="H182" s="140"/>
      <c r="I182" s="136"/>
      <c r="J182" s="136"/>
      <c r="K182" s="137"/>
      <c r="L182" s="137"/>
      <c r="M182" s="136">
        <f aca="true" t="shared" si="24" ref="M182:R182">SUM(M153:M181)</f>
        <v>0</v>
      </c>
      <c r="N182" s="136">
        <f t="shared" si="24"/>
        <v>0</v>
      </c>
      <c r="O182" s="136">
        <f t="shared" si="24"/>
        <v>308550</v>
      </c>
      <c r="P182" s="136">
        <f>SUM(P153:P181)</f>
        <v>220000</v>
      </c>
      <c r="Q182" s="136">
        <f t="shared" si="24"/>
        <v>223000</v>
      </c>
      <c r="R182" s="136">
        <f t="shared" si="24"/>
        <v>375000</v>
      </c>
      <c r="S182" s="136"/>
      <c r="T182" s="136"/>
    </row>
    <row r="183" spans="2:3" ht="12.75" thickBot="1" thickTop="1">
      <c r="B183" s="13"/>
      <c r="C183" s="318"/>
    </row>
    <row r="184" spans="2:16" ht="12.75" thickBot="1" thickTop="1">
      <c r="B184" s="13"/>
      <c r="C184" s="326"/>
      <c r="P184" s="252"/>
    </row>
    <row r="185" spans="1:20" ht="36.75" customHeight="1" thickTop="1">
      <c r="A185" s="271" t="s">
        <v>9</v>
      </c>
      <c r="B185" s="272"/>
      <c r="C185" s="325"/>
      <c r="D185" s="108" t="s">
        <v>12</v>
      </c>
      <c r="E185" s="98"/>
      <c r="F185" s="108" t="s">
        <v>13</v>
      </c>
      <c r="G185" s="109" t="s">
        <v>11</v>
      </c>
      <c r="H185" s="98"/>
      <c r="I185" s="252" t="s">
        <v>20</v>
      </c>
      <c r="J185" s="104">
        <v>2008</v>
      </c>
      <c r="K185" s="98"/>
      <c r="L185" s="98"/>
      <c r="M185" s="252" t="s">
        <v>110</v>
      </c>
      <c r="N185" s="252">
        <v>2009</v>
      </c>
      <c r="O185" s="252" t="s">
        <v>122</v>
      </c>
      <c r="P185" s="252" t="s">
        <v>120</v>
      </c>
      <c r="Q185" s="252" t="s">
        <v>121</v>
      </c>
      <c r="R185" s="252">
        <v>2023</v>
      </c>
      <c r="S185" s="252">
        <v>2024</v>
      </c>
      <c r="T185" s="252">
        <v>2025</v>
      </c>
    </row>
    <row r="186" spans="1:20" ht="13.5" customHeight="1">
      <c r="A186" s="111" t="s">
        <v>7</v>
      </c>
      <c r="B186" s="112"/>
      <c r="C186" s="113"/>
      <c r="D186" s="87">
        <f>+D121</f>
        <v>0</v>
      </c>
      <c r="E186" s="88"/>
      <c r="F186" s="87">
        <f>+F121</f>
        <v>0</v>
      </c>
      <c r="G186" s="87">
        <f>+G121</f>
        <v>0</v>
      </c>
      <c r="H186" s="262" t="e">
        <f>+G186/D186</f>
        <v>#DIV/0!</v>
      </c>
      <c r="I186" s="89">
        <f>+I121</f>
        <v>0</v>
      </c>
      <c r="J186" s="89">
        <f>J121</f>
        <v>0</v>
      </c>
      <c r="M186" s="89">
        <v>257180</v>
      </c>
      <c r="N186" s="89">
        <f>N121</f>
        <v>0</v>
      </c>
      <c r="O186" s="89">
        <v>287763</v>
      </c>
      <c r="P186" s="89">
        <v>336592</v>
      </c>
      <c r="Q186" s="89">
        <v>400349</v>
      </c>
      <c r="R186" s="89">
        <v>455846</v>
      </c>
      <c r="S186" s="89">
        <v>431007</v>
      </c>
      <c r="T186" s="89">
        <v>442819</v>
      </c>
    </row>
    <row r="187" spans="1:20" ht="13.5" customHeight="1">
      <c r="A187" s="111" t="s">
        <v>8</v>
      </c>
      <c r="B187" s="112"/>
      <c r="C187" s="113"/>
      <c r="D187" s="87" t="e">
        <f>+#REF!</f>
        <v>#REF!</v>
      </c>
      <c r="E187" s="88"/>
      <c r="F187" s="87" t="e">
        <f>+#REF!</f>
        <v>#REF!</v>
      </c>
      <c r="G187" s="87" t="e">
        <f>+#REF!</f>
        <v>#REF!</v>
      </c>
      <c r="H187" s="262" t="e">
        <f>+G187/D187</f>
        <v>#REF!</v>
      </c>
      <c r="I187" s="89" t="e">
        <f>+#REF!</f>
        <v>#REF!</v>
      </c>
      <c r="J187" s="89">
        <f>J148</f>
        <v>0</v>
      </c>
      <c r="M187" s="89">
        <v>660385</v>
      </c>
      <c r="N187" s="89">
        <f>N148</f>
        <v>0</v>
      </c>
      <c r="O187" s="89">
        <v>570557</v>
      </c>
      <c r="P187" s="89">
        <v>298000</v>
      </c>
      <c r="Q187" s="89">
        <v>693504</v>
      </c>
      <c r="R187" s="89">
        <v>290000</v>
      </c>
      <c r="S187" s="89">
        <v>0</v>
      </c>
      <c r="T187" s="89">
        <v>0</v>
      </c>
    </row>
    <row r="188" spans="1:20" ht="13.5" customHeight="1">
      <c r="A188" s="111" t="s">
        <v>60</v>
      </c>
      <c r="B188" s="112"/>
      <c r="C188" s="113"/>
      <c r="D188" s="87"/>
      <c r="E188" s="88"/>
      <c r="F188" s="87"/>
      <c r="G188" s="87"/>
      <c r="H188" s="262"/>
      <c r="I188" s="89"/>
      <c r="J188" s="89"/>
      <c r="M188" s="89">
        <v>152179.86</v>
      </c>
      <c r="N188" s="89"/>
      <c r="O188" s="89">
        <v>175155</v>
      </c>
      <c r="P188" s="89">
        <v>173393</v>
      </c>
      <c r="Q188" s="89">
        <v>193900</v>
      </c>
      <c r="R188" s="89">
        <v>199183</v>
      </c>
      <c r="S188" s="89">
        <v>193583</v>
      </c>
      <c r="T188" s="89">
        <v>191683</v>
      </c>
    </row>
    <row r="189" spans="1:20" ht="13.5" customHeight="1">
      <c r="A189" s="111" t="s">
        <v>59</v>
      </c>
      <c r="B189" s="112"/>
      <c r="C189" s="308"/>
      <c r="D189" s="87"/>
      <c r="E189" s="88"/>
      <c r="F189" s="87"/>
      <c r="G189" s="87"/>
      <c r="H189" s="262"/>
      <c r="I189" s="89"/>
      <c r="J189" s="89"/>
      <c r="M189" s="89">
        <v>8000</v>
      </c>
      <c r="N189" s="89"/>
      <c r="O189" s="89">
        <v>308550</v>
      </c>
      <c r="P189" s="89">
        <v>220000</v>
      </c>
      <c r="Q189" s="89">
        <v>223000</v>
      </c>
      <c r="R189" s="89">
        <v>375000</v>
      </c>
      <c r="S189" s="89"/>
      <c r="T189" s="89"/>
    </row>
    <row r="190" spans="1:20" ht="13.5" customHeight="1">
      <c r="A190" s="128" t="s">
        <v>24</v>
      </c>
      <c r="B190" s="129"/>
      <c r="C190" s="305"/>
      <c r="D190" s="130" t="e">
        <f>+D187+D186+#REF!</f>
        <v>#REF!</v>
      </c>
      <c r="E190" s="131" t="e">
        <f>+E187+E186+#REF!</f>
        <v>#REF!</v>
      </c>
      <c r="F190" s="130" t="e">
        <f>+F187+F186+#REF!</f>
        <v>#REF!</v>
      </c>
      <c r="G190" s="130" t="e">
        <f>+G187+G186+#REF!</f>
        <v>#REF!</v>
      </c>
      <c r="H190" s="265" t="e">
        <f>+G190/D190</f>
        <v>#REF!</v>
      </c>
      <c r="I190" s="132" t="e">
        <f>+I187+I186+#REF!</f>
        <v>#REF!</v>
      </c>
      <c r="J190" s="132" t="e">
        <f>J186+J187+#REF!</f>
        <v>#REF!</v>
      </c>
      <c r="K190" s="126"/>
      <c r="L190" s="126"/>
      <c r="M190" s="132">
        <f>M186+M187+M188+M189</f>
        <v>1077744.8599999999</v>
      </c>
      <c r="N190" s="132">
        <f aca="true" t="shared" si="25" ref="N190:T190">N186+N187+N188+N189</f>
        <v>0</v>
      </c>
      <c r="O190" s="132">
        <f t="shared" si="25"/>
        <v>1342025</v>
      </c>
      <c r="P190" s="132">
        <f>P186+P187+P188+P189</f>
        <v>1027985</v>
      </c>
      <c r="Q190" s="132">
        <f t="shared" si="25"/>
        <v>1510753</v>
      </c>
      <c r="R190" s="132">
        <f t="shared" si="25"/>
        <v>1320029</v>
      </c>
      <c r="S190" s="132">
        <f t="shared" si="25"/>
        <v>624590</v>
      </c>
      <c r="T190" s="132">
        <f t="shared" si="25"/>
        <v>634502</v>
      </c>
    </row>
    <row r="191" spans="1:20" ht="13.5" customHeight="1">
      <c r="A191" s="213"/>
      <c r="B191" s="214"/>
      <c r="C191" s="316"/>
      <c r="D191" s="215"/>
      <c r="E191" s="216"/>
      <c r="F191" s="215"/>
      <c r="G191" s="217"/>
      <c r="H191" s="262"/>
      <c r="I191" s="218"/>
      <c r="J191" s="218"/>
      <c r="M191" s="218"/>
      <c r="N191" s="218"/>
      <c r="O191" s="218"/>
      <c r="P191" s="218"/>
      <c r="Q191" s="218"/>
      <c r="R191" s="218"/>
      <c r="S191" s="218"/>
      <c r="T191" s="218"/>
    </row>
    <row r="192" spans="1:20" ht="13.5" customHeight="1">
      <c r="A192" s="213"/>
      <c r="B192" s="214"/>
      <c r="C192" s="315"/>
      <c r="D192" s="215"/>
      <c r="E192" s="216"/>
      <c r="F192" s="215"/>
      <c r="G192" s="217"/>
      <c r="H192" s="262"/>
      <c r="I192" s="218"/>
      <c r="J192" s="218"/>
      <c r="M192" s="218"/>
      <c r="N192" s="218"/>
      <c r="O192" s="218"/>
      <c r="P192" s="218"/>
      <c r="Q192" s="218"/>
      <c r="R192" s="218"/>
      <c r="S192" s="218"/>
      <c r="T192" s="218"/>
    </row>
    <row r="193" spans="1:20" ht="12.75" customHeight="1">
      <c r="A193" s="35"/>
      <c r="B193" s="36"/>
      <c r="C193" s="316"/>
      <c r="D193" s="29"/>
      <c r="E193" s="2"/>
      <c r="F193" s="29"/>
      <c r="G193" s="40"/>
      <c r="H193" s="261"/>
      <c r="I193" s="5"/>
      <c r="J193" s="5"/>
      <c r="M193" s="5"/>
      <c r="N193" s="5"/>
      <c r="O193" s="5"/>
      <c r="P193" s="5"/>
      <c r="Q193" s="5"/>
      <c r="R193" s="5"/>
      <c r="S193" s="5"/>
      <c r="T193" s="5"/>
    </row>
    <row r="194" spans="1:20" ht="14.25">
      <c r="A194" s="111" t="s">
        <v>5</v>
      </c>
      <c r="B194" s="112"/>
      <c r="C194" s="113"/>
      <c r="D194" s="65" t="e">
        <f>+#REF!</f>
        <v>#REF!</v>
      </c>
      <c r="E194" s="66" t="e">
        <f>+#REF!</f>
        <v>#REF!</v>
      </c>
      <c r="F194" s="65" t="e">
        <f>+#REF!</f>
        <v>#REF!</v>
      </c>
      <c r="G194" s="65" t="e">
        <f>+#REF!</f>
        <v>#REF!</v>
      </c>
      <c r="H194" s="66" t="e">
        <f>+#REF!</f>
        <v>#REF!</v>
      </c>
      <c r="I194" s="74" t="e">
        <f>+#REF!</f>
        <v>#REF!</v>
      </c>
      <c r="J194" s="90">
        <v>20668</v>
      </c>
      <c r="L194" s="43">
        <f>+J194-J186+1400</f>
        <v>22068</v>
      </c>
      <c r="M194" s="90">
        <v>440144</v>
      </c>
      <c r="N194" s="90"/>
      <c r="O194" s="90">
        <v>653164</v>
      </c>
      <c r="P194" s="90">
        <v>500285</v>
      </c>
      <c r="Q194" s="90">
        <v>682868</v>
      </c>
      <c r="R194" s="90">
        <v>641529</v>
      </c>
      <c r="S194" s="90">
        <v>609790</v>
      </c>
      <c r="T194" s="90">
        <v>619702</v>
      </c>
    </row>
    <row r="195" spans="1:26" ht="14.25">
      <c r="A195" s="111" t="s">
        <v>4</v>
      </c>
      <c r="B195" s="112"/>
      <c r="C195" s="116"/>
      <c r="D195" s="65" t="e">
        <f>+#REF!</f>
        <v>#REF!</v>
      </c>
      <c r="E195" s="66" t="e">
        <f>+#REF!</f>
        <v>#REF!</v>
      </c>
      <c r="F195" s="65" t="e">
        <f>+#REF!</f>
        <v>#REF!</v>
      </c>
      <c r="G195" s="65" t="e">
        <f>+#REF!</f>
        <v>#REF!</v>
      </c>
      <c r="H195" s="66" t="e">
        <f>+#REF!</f>
        <v>#REF!</v>
      </c>
      <c r="I195" s="74" t="e">
        <f>+#REF!</f>
        <v>#REF!</v>
      </c>
      <c r="J195" s="90">
        <v>55</v>
      </c>
      <c r="L195" s="43">
        <f>+J195-J187</f>
        <v>55</v>
      </c>
      <c r="M195" s="90">
        <v>275679</v>
      </c>
      <c r="N195" s="90"/>
      <c r="O195" s="90">
        <v>585994</v>
      </c>
      <c r="P195" s="90">
        <v>250000</v>
      </c>
      <c r="Q195" s="90">
        <v>420000</v>
      </c>
      <c r="R195" s="90">
        <v>575000</v>
      </c>
      <c r="S195" s="90">
        <v>50000</v>
      </c>
      <c r="T195" s="90">
        <v>50000</v>
      </c>
      <c r="Z195" s="13">
        <v>43</v>
      </c>
    </row>
    <row r="196" spans="1:20" ht="14.25">
      <c r="A196" s="114" t="s">
        <v>22</v>
      </c>
      <c r="B196" s="115"/>
      <c r="C196" s="116"/>
      <c r="D196" s="67" t="e">
        <f>+#REF!</f>
        <v>#REF!</v>
      </c>
      <c r="E196" s="68" t="e">
        <f>+#REF!</f>
        <v>#REF!</v>
      </c>
      <c r="F196" s="67" t="e">
        <f>+#REF!</f>
        <v>#REF!</v>
      </c>
      <c r="G196" s="65" t="e">
        <f>+#REF!</f>
        <v>#REF!</v>
      </c>
      <c r="H196" s="66" t="e">
        <f>+#REF!</f>
        <v>#REF!</v>
      </c>
      <c r="I196" s="74" t="e">
        <f>+#REF!</f>
        <v>#REF!</v>
      </c>
      <c r="J196" s="90">
        <v>10000</v>
      </c>
      <c r="L196" s="43" t="e">
        <f>+J196-#REF!</f>
        <v>#REF!</v>
      </c>
      <c r="M196" s="90">
        <v>404715</v>
      </c>
      <c r="N196" s="90"/>
      <c r="O196" s="90">
        <v>288355</v>
      </c>
      <c r="P196" s="90">
        <v>265000</v>
      </c>
      <c r="Q196" s="90">
        <v>557493</v>
      </c>
      <c r="R196" s="90">
        <v>90000</v>
      </c>
      <c r="S196" s="90">
        <v>0</v>
      </c>
      <c r="T196" s="90">
        <v>0</v>
      </c>
    </row>
    <row r="197" spans="1:20" ht="15.75" thickBot="1">
      <c r="A197" s="114" t="s">
        <v>61</v>
      </c>
      <c r="B197" s="115"/>
      <c r="C197" s="307"/>
      <c r="D197" s="67"/>
      <c r="E197" s="68"/>
      <c r="F197" s="67"/>
      <c r="G197" s="267"/>
      <c r="H197" s="268"/>
      <c r="I197" s="269"/>
      <c r="J197" s="270"/>
      <c r="L197" s="43"/>
      <c r="M197" s="270">
        <v>10121</v>
      </c>
      <c r="N197" s="270"/>
      <c r="O197" s="270">
        <v>9113</v>
      </c>
      <c r="P197" s="270">
        <v>12700</v>
      </c>
      <c r="Q197" s="270">
        <v>12309</v>
      </c>
      <c r="R197" s="270">
        <v>13500</v>
      </c>
      <c r="S197" s="270">
        <v>14800</v>
      </c>
      <c r="T197" s="270">
        <v>14800</v>
      </c>
    </row>
    <row r="198" spans="1:20" ht="17.25" thickBot="1" thickTop="1">
      <c r="A198" s="127" t="s">
        <v>6</v>
      </c>
      <c r="B198" s="122"/>
      <c r="C198" s="306"/>
      <c r="D198" s="123" t="e">
        <f>+D194+D195+D196</f>
        <v>#REF!</v>
      </c>
      <c r="E198" s="124" t="e">
        <f>+E194+E195+E196</f>
        <v>#REF!</v>
      </c>
      <c r="F198" s="123" t="e">
        <f>+F194+F195+F196</f>
        <v>#REF!</v>
      </c>
      <c r="G198" s="125" t="e">
        <f>+G194+G195+G196+#REF!</f>
        <v>#REF!</v>
      </c>
      <c r="H198" s="264" t="e">
        <f>+G198/D198</f>
        <v>#REF!</v>
      </c>
      <c r="I198" s="125" t="e">
        <f>+I194+I195+I196+#REF!</f>
        <v>#REF!</v>
      </c>
      <c r="J198" s="266" t="e">
        <f>J194+J195+J196+#REF!</f>
        <v>#REF!</v>
      </c>
      <c r="K198" s="126"/>
      <c r="L198" s="126"/>
      <c r="M198" s="266">
        <f>M194+M195+M196+M197</f>
        <v>1130659</v>
      </c>
      <c r="N198" s="266">
        <f aca="true" t="shared" si="26" ref="N198:T198">N194+N195+N196+N197</f>
        <v>0</v>
      </c>
      <c r="O198" s="266">
        <f t="shared" si="26"/>
        <v>1536626</v>
      </c>
      <c r="P198" s="266">
        <f>P194+P195+P196+P197</f>
        <v>1027985</v>
      </c>
      <c r="Q198" s="266">
        <f t="shared" si="26"/>
        <v>1672670</v>
      </c>
      <c r="R198" s="266">
        <f t="shared" si="26"/>
        <v>1320029</v>
      </c>
      <c r="S198" s="266">
        <f t="shared" si="26"/>
        <v>674590</v>
      </c>
      <c r="T198" s="266">
        <f t="shared" si="26"/>
        <v>684502</v>
      </c>
    </row>
    <row r="199" spans="1:20" ht="17.25" thickBot="1" thickTop="1">
      <c r="A199" s="117" t="s">
        <v>23</v>
      </c>
      <c r="B199" s="118"/>
      <c r="C199" s="327"/>
      <c r="D199" s="119" t="e">
        <f>+D198-D190</f>
        <v>#REF!</v>
      </c>
      <c r="E199" s="119" t="e">
        <f>+E198-E190</f>
        <v>#REF!</v>
      </c>
      <c r="F199" s="119" t="e">
        <f>+F198-F190</f>
        <v>#REF!</v>
      </c>
      <c r="G199" s="119" t="e">
        <f>+G198-G190</f>
        <v>#REF!</v>
      </c>
      <c r="H199" s="263" t="e">
        <f>+G199/D199</f>
        <v>#REF!</v>
      </c>
      <c r="I199" s="120" t="e">
        <f>+I198-I190</f>
        <v>#REF!</v>
      </c>
      <c r="J199" s="120" t="e">
        <f>J198-J190</f>
        <v>#REF!</v>
      </c>
      <c r="K199" s="103"/>
      <c r="L199" s="121">
        <f>+L194+L195</f>
        <v>22123</v>
      </c>
      <c r="M199" s="120">
        <f>M198-M190</f>
        <v>52914.14000000013</v>
      </c>
      <c r="N199" s="120">
        <f aca="true" t="shared" si="27" ref="N199:T199">N198-N190</f>
        <v>0</v>
      </c>
      <c r="O199" s="120">
        <f t="shared" si="27"/>
        <v>194601</v>
      </c>
      <c r="P199" s="120">
        <f>P198-P190</f>
        <v>0</v>
      </c>
      <c r="Q199" s="120">
        <f t="shared" si="27"/>
        <v>161917</v>
      </c>
      <c r="R199" s="120">
        <f t="shared" si="27"/>
        <v>0</v>
      </c>
      <c r="S199" s="120">
        <f t="shared" si="27"/>
        <v>50000</v>
      </c>
      <c r="T199" s="120">
        <f t="shared" si="27"/>
        <v>50000</v>
      </c>
    </row>
    <row r="200" spans="2:3" ht="12" thickTop="1">
      <c r="B200" s="13"/>
      <c r="C200" s="13"/>
    </row>
    <row r="201" spans="2:3" ht="11.25">
      <c r="B201" s="13"/>
      <c r="C201" s="13"/>
    </row>
    <row r="202" spans="2:3" ht="11.25">
      <c r="B202" s="13"/>
      <c r="C202" s="13"/>
    </row>
    <row r="203" spans="2:3" ht="12.75">
      <c r="B203" s="337" t="s">
        <v>128</v>
      </c>
      <c r="C203" s="13"/>
    </row>
    <row r="204" spans="2:7" ht="11.25">
      <c r="B204" s="13"/>
      <c r="C204" s="13"/>
      <c r="G204" s="43"/>
    </row>
    <row r="205" spans="2:7" ht="11.25">
      <c r="B205" s="13"/>
      <c r="C205" s="13"/>
      <c r="G205" s="43"/>
    </row>
    <row r="206" spans="2:7" ht="11.25">
      <c r="B206" s="13"/>
      <c r="C206" s="13"/>
      <c r="G206" s="43"/>
    </row>
    <row r="207" spans="2:7" ht="11.25" hidden="1">
      <c r="B207" s="13"/>
      <c r="C207" s="13"/>
      <c r="G207" s="43"/>
    </row>
    <row r="208" spans="2:3" ht="11.25" hidden="1">
      <c r="B208" s="13"/>
      <c r="C208" s="13"/>
    </row>
    <row r="209" spans="2:3" ht="11.25">
      <c r="B209" s="13"/>
      <c r="C209" s="13"/>
    </row>
    <row r="210" spans="2:3" ht="11.25">
      <c r="B210" s="13"/>
      <c r="C210" s="13"/>
    </row>
    <row r="211" spans="2:3" ht="11.25">
      <c r="B211" s="13"/>
      <c r="C211" s="13"/>
    </row>
    <row r="212" spans="2:3" ht="11.25">
      <c r="B212" s="13"/>
      <c r="C212" s="13"/>
    </row>
    <row r="213" spans="2:3" ht="11.25">
      <c r="B213" s="13"/>
      <c r="C213" s="13"/>
    </row>
    <row r="214" spans="2:3" ht="11.25">
      <c r="B214" s="13"/>
      <c r="C214" s="13"/>
    </row>
    <row r="215" spans="2:3" ht="11.25">
      <c r="B215" s="13"/>
      <c r="C215" s="13"/>
    </row>
    <row r="216" spans="2:3" ht="11.25">
      <c r="B216" s="13"/>
      <c r="C216" s="13"/>
    </row>
    <row r="217" spans="2:3" ht="11.25">
      <c r="B217" s="13"/>
      <c r="C217" s="13"/>
    </row>
    <row r="218" spans="2:3" ht="11.25">
      <c r="B218" s="13"/>
      <c r="C218" s="13"/>
    </row>
    <row r="219" spans="2:3" ht="11.25">
      <c r="B219" s="13"/>
      <c r="C219" s="13"/>
    </row>
    <row r="220" spans="2:8" ht="11.25">
      <c r="B220" s="13"/>
      <c r="C220" s="13"/>
      <c r="H220" s="43"/>
    </row>
    <row r="221" spans="2:8" ht="11.25">
      <c r="B221" s="13"/>
      <c r="C221" s="13"/>
      <c r="H221" s="43"/>
    </row>
    <row r="222" spans="2:8" ht="11.25">
      <c r="B222" s="13"/>
      <c r="C222" s="13"/>
      <c r="H222" s="43"/>
    </row>
    <row r="223" spans="2:3" ht="11.25">
      <c r="B223" s="13"/>
      <c r="C223" s="13"/>
    </row>
    <row r="224" spans="2:3" ht="11.25">
      <c r="B224" s="13"/>
      <c r="C224" s="13"/>
    </row>
    <row r="225" spans="2:6" ht="11.25">
      <c r="B225" s="13"/>
      <c r="C225" s="13"/>
      <c r="E225" s="43"/>
      <c r="F225" s="43"/>
    </row>
    <row r="226" spans="2:6" ht="11.25">
      <c r="B226" s="13"/>
      <c r="C226" s="13"/>
      <c r="E226" s="43"/>
      <c r="F226" s="43"/>
    </row>
    <row r="227" spans="2:8" ht="19.5" customHeight="1">
      <c r="B227" s="13"/>
      <c r="C227" s="13"/>
      <c r="G227" s="43"/>
      <c r="H227" s="43"/>
    </row>
    <row r="228" ht="11.25">
      <c r="B228" s="13"/>
    </row>
    <row r="233" ht="17.25" customHeight="1"/>
  </sheetData>
  <sheetProtection/>
  <printOptions horizontalCentered="1"/>
  <pageMargins left="0" right="0" top="0.472440944881889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OU SM</cp:lastModifiedBy>
  <cp:lastPrinted>2022-11-23T10:32:09Z</cp:lastPrinted>
  <dcterms:modified xsi:type="dcterms:W3CDTF">2022-12-20T10:04:24Z</dcterms:modified>
  <cp:category/>
  <cp:version/>
  <cp:contentType/>
  <cp:contentStatus/>
</cp:coreProperties>
</file>